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13_ncr:1_{BCF5C589-FBFE-4800-9DDF-0C505B2657A5}" xr6:coauthVersionLast="47" xr6:coauthVersionMax="47" xr10:uidLastSave="{00000000-0000-0000-0000-000000000000}"/>
  <bookViews>
    <workbookView xWindow="-120" yWindow="-120" windowWidth="20730" windowHeight="11160" activeTab="2" xr2:uid="{00000000-000D-0000-FFFF-FFFF00000000}"/>
  </bookViews>
  <sheets>
    <sheet name="thang 6" sheetId="1" r:id="rId1"/>
    <sheet name="Thang 6 2023" sheetId="2" r:id="rId2"/>
    <sheet name="Luy ke T6 2023" sheetId="3" r:id="rId3"/>
  </sheets>
  <externalReferences>
    <externalReference r:id="rId4"/>
  </externalReferences>
  <definedNames>
    <definedName name="_xlnm._FilterDatabase" localSheetId="1" hidden="1">'Thang 6 2023'!$A$32:$L$123</definedName>
    <definedName name="_xlnm.Print_Area" localSheetId="2">'Luy ke T6 2023'!$A$1:$D$327</definedName>
    <definedName name="_xlnm.Print_Area" localSheetId="0">'thang 6'!$A$1:$F$25</definedName>
    <definedName name="_xlnm.Print_Area" localSheetId="1">'Thang 6 2023'!$A$1:$K$258</definedName>
    <definedName name="_xlnm.Print_Titles" localSheetId="2">'Luy ke T6 2023'!$256:$256</definedName>
    <definedName name="_xlnm.Print_Titles" localSheetId="1">'Thang 6 2023'!$188:$188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6" i="3" l="1"/>
  <c r="C326" i="3"/>
  <c r="D325" i="3"/>
  <c r="C325" i="3"/>
  <c r="D324" i="3"/>
  <c r="C324" i="3"/>
  <c r="D323" i="3"/>
  <c r="C323" i="3"/>
  <c r="D322" i="3"/>
  <c r="C322" i="3"/>
  <c r="C320" i="3" s="1"/>
  <c r="D321" i="3"/>
  <c r="C321" i="3"/>
  <c r="D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6" i="3"/>
  <c r="D305" i="3" s="1"/>
  <c r="C306" i="3"/>
  <c r="C305" i="3" s="1"/>
  <c r="D304" i="3"/>
  <c r="C304" i="3"/>
  <c r="D303" i="3"/>
  <c r="C303" i="3"/>
  <c r="D302" i="3"/>
  <c r="C302" i="3"/>
  <c r="D301" i="3"/>
  <c r="C301" i="3"/>
  <c r="D300" i="3"/>
  <c r="C300" i="3"/>
  <c r="D299" i="3"/>
  <c r="C299" i="3"/>
  <c r="D298" i="3"/>
  <c r="C298" i="3"/>
  <c r="D297" i="3"/>
  <c r="C297" i="3"/>
  <c r="D296" i="3"/>
  <c r="C296" i="3"/>
  <c r="D295" i="3"/>
  <c r="C295" i="3"/>
  <c r="D294" i="3"/>
  <c r="D291" i="3" s="1"/>
  <c r="C294" i="3"/>
  <c r="D293" i="3"/>
  <c r="C293" i="3"/>
  <c r="D292" i="3"/>
  <c r="C292" i="3"/>
  <c r="C291" i="3" s="1"/>
  <c r="D290" i="3"/>
  <c r="C290" i="3"/>
  <c r="D289" i="3"/>
  <c r="C289" i="3"/>
  <c r="D288" i="3"/>
  <c r="C288" i="3"/>
  <c r="D287" i="3"/>
  <c r="C287" i="3"/>
  <c r="D286" i="3"/>
  <c r="C286" i="3"/>
  <c r="D285" i="3"/>
  <c r="C285" i="3"/>
  <c r="D284" i="3"/>
  <c r="C284" i="3"/>
  <c r="D283" i="3"/>
  <c r="C283" i="3"/>
  <c r="D282" i="3"/>
  <c r="C282" i="3"/>
  <c r="D281" i="3"/>
  <c r="C281" i="3"/>
  <c r="D280" i="3"/>
  <c r="C280" i="3"/>
  <c r="D279" i="3"/>
  <c r="D276" i="3" s="1"/>
  <c r="C279" i="3"/>
  <c r="D278" i="3"/>
  <c r="C278" i="3"/>
  <c r="D277" i="3"/>
  <c r="C277" i="3"/>
  <c r="C276" i="3" s="1"/>
  <c r="D275" i="3"/>
  <c r="C275" i="3"/>
  <c r="D274" i="3"/>
  <c r="C274" i="3"/>
  <c r="D273" i="3"/>
  <c r="C273" i="3"/>
  <c r="D272" i="3"/>
  <c r="C272" i="3"/>
  <c r="D271" i="3"/>
  <c r="C271" i="3"/>
  <c r="D270" i="3"/>
  <c r="C270" i="3"/>
  <c r="D269" i="3"/>
  <c r="C269" i="3"/>
  <c r="D268" i="3"/>
  <c r="C268" i="3"/>
  <c r="D267" i="3"/>
  <c r="D264" i="3" s="1"/>
  <c r="C267" i="3"/>
  <c r="D266" i="3"/>
  <c r="C266" i="3"/>
  <c r="D265" i="3"/>
  <c r="C265" i="3"/>
  <c r="C264" i="3" s="1"/>
  <c r="D263" i="3"/>
  <c r="C263" i="3"/>
  <c r="D262" i="3"/>
  <c r="C262" i="3"/>
  <c r="E261" i="3"/>
  <c r="D261" i="3"/>
  <c r="C261" i="3"/>
  <c r="D260" i="3"/>
  <c r="C260" i="3"/>
  <c r="D259" i="3"/>
  <c r="C259" i="3"/>
  <c r="D258" i="3"/>
  <c r="D257" i="3" s="1"/>
  <c r="C258" i="3"/>
  <c r="C257" i="3" s="1"/>
  <c r="A254" i="3"/>
  <c r="D251" i="3"/>
  <c r="C251" i="3"/>
  <c r="A184" i="3"/>
  <c r="D181" i="3"/>
  <c r="C181" i="3"/>
  <c r="E47" i="3"/>
  <c r="A35" i="3"/>
  <c r="D28" i="3"/>
  <c r="C28" i="3"/>
  <c r="E9" i="3"/>
  <c r="J254" i="2"/>
  <c r="J247" i="2"/>
  <c r="J233" i="2"/>
  <c r="J212" i="2"/>
  <c r="J130" i="2"/>
  <c r="J202" i="2" s="1"/>
  <c r="J131" i="2"/>
  <c r="J209" i="2" s="1"/>
  <c r="J132" i="2"/>
  <c r="J203" i="2" s="1"/>
  <c r="J133" i="2"/>
  <c r="J191" i="2" s="1"/>
  <c r="J134" i="2"/>
  <c r="J192" i="2" s="1"/>
  <c r="J135" i="2"/>
  <c r="J204" i="2" s="1"/>
  <c r="J137" i="2"/>
  <c r="J205" i="2" s="1"/>
  <c r="J138" i="2"/>
  <c r="J239" i="2" s="1"/>
  <c r="J139" i="2"/>
  <c r="J206" i="2" s="1"/>
  <c r="J140" i="2"/>
  <c r="J193" i="2" s="1"/>
  <c r="J136" i="2"/>
  <c r="J224" i="2" s="1"/>
  <c r="J141" i="2"/>
  <c r="J194" i="2" s="1"/>
  <c r="J142" i="2"/>
  <c r="J195" i="2" s="1"/>
  <c r="J143" i="2"/>
  <c r="J196" i="2" s="1"/>
  <c r="J144" i="2"/>
  <c r="J225" i="2" s="1"/>
  <c r="J145" i="2"/>
  <c r="J226" i="2" s="1"/>
  <c r="J146" i="2"/>
  <c r="J210" i="2" s="1"/>
  <c r="J147" i="2"/>
  <c r="J197" i="2" s="1"/>
  <c r="J148" i="2"/>
  <c r="J207" i="2" s="1"/>
  <c r="J149" i="2"/>
  <c r="J198" i="2" s="1"/>
  <c r="J150" i="2"/>
  <c r="J240" i="2" s="1"/>
  <c r="J151" i="2"/>
  <c r="J211" i="2" s="1"/>
  <c r="J152" i="2"/>
  <c r="J199" i="2" s="1"/>
  <c r="J153" i="2"/>
  <c r="J253" i="2" s="1"/>
  <c r="J154" i="2"/>
  <c r="J241" i="2" s="1"/>
  <c r="J155" i="2"/>
  <c r="J227" i="2" s="1"/>
  <c r="J156" i="2"/>
  <c r="J228" i="2" s="1"/>
  <c r="J157" i="2"/>
  <c r="J242" i="2" s="1"/>
  <c r="J158" i="2"/>
  <c r="J229" i="2" s="1"/>
  <c r="J159" i="2"/>
  <c r="J243" i="2" s="1"/>
  <c r="J160" i="2"/>
  <c r="J244" i="2" s="1"/>
  <c r="J161" i="2"/>
  <c r="J230" i="2" s="1"/>
  <c r="J162" i="2"/>
  <c r="J200" i="2" s="1"/>
  <c r="J164" i="2"/>
  <c r="J245" i="2" s="1"/>
  <c r="J165" i="2"/>
  <c r="J231" i="2" s="1"/>
  <c r="J166" i="2"/>
  <c r="J232" i="2" s="1"/>
  <c r="J168" i="2"/>
  <c r="J213" i="2" s="1"/>
  <c r="J169" i="2"/>
  <c r="J246" i="2" s="1"/>
  <c r="J170" i="2"/>
  <c r="J234" i="2" s="1"/>
  <c r="J171" i="2"/>
  <c r="J214" i="2" s="1"/>
  <c r="J173" i="2"/>
  <c r="J255" i="2" s="1"/>
  <c r="J175" i="2"/>
  <c r="J235" i="2" s="1"/>
  <c r="J176" i="2"/>
  <c r="J248" i="2" s="1"/>
  <c r="J177" i="2"/>
  <c r="J236" i="2" s="1"/>
  <c r="J178" i="2"/>
  <c r="J249" i="2" s="1"/>
  <c r="J179" i="2"/>
  <c r="J215" i="2" s="1"/>
  <c r="J180" i="2"/>
  <c r="J250" i="2" s="1"/>
  <c r="J129" i="2"/>
  <c r="J190" i="2" s="1"/>
  <c r="J34" i="2"/>
  <c r="J35" i="2"/>
  <c r="J36" i="2"/>
  <c r="J37" i="2"/>
  <c r="J38" i="2"/>
  <c r="J39" i="2"/>
  <c r="J40" i="2"/>
  <c r="J42" i="2"/>
  <c r="J43" i="2"/>
  <c r="J44" i="2"/>
  <c r="J45" i="2"/>
  <c r="J46" i="2"/>
  <c r="J47" i="2"/>
  <c r="J48" i="2"/>
  <c r="J49" i="2"/>
  <c r="J41" i="2"/>
  <c r="J50" i="2"/>
  <c r="J51" i="2"/>
  <c r="J52" i="2"/>
  <c r="J53" i="2"/>
  <c r="J54" i="2"/>
  <c r="J56" i="2"/>
  <c r="J57" i="2"/>
  <c r="J58" i="2"/>
  <c r="J59" i="2"/>
  <c r="J60" i="2"/>
  <c r="J62" i="2"/>
  <c r="J63" i="2"/>
  <c r="J65" i="2"/>
  <c r="J66" i="2"/>
  <c r="J67" i="2"/>
  <c r="J68" i="2"/>
  <c r="J69" i="2"/>
  <c r="J71" i="2"/>
  <c r="J72" i="2"/>
  <c r="J73" i="2"/>
  <c r="J74" i="2"/>
  <c r="J75" i="2"/>
  <c r="J76" i="2"/>
  <c r="J79" i="2"/>
  <c r="J78" i="2"/>
  <c r="J81" i="2"/>
  <c r="J82" i="2"/>
  <c r="J83" i="2"/>
  <c r="J84" i="2"/>
  <c r="J86" i="2"/>
  <c r="J90" i="2"/>
  <c r="J91" i="2"/>
  <c r="J92" i="2"/>
  <c r="J93" i="2"/>
  <c r="J95" i="2"/>
  <c r="J96" i="2"/>
  <c r="J97" i="2"/>
  <c r="J99" i="2"/>
  <c r="J101" i="2"/>
  <c r="J102" i="2"/>
  <c r="J103" i="2"/>
  <c r="J104" i="2"/>
  <c r="J105" i="2"/>
  <c r="J106" i="2"/>
  <c r="J107" i="2"/>
  <c r="J109" i="2"/>
  <c r="J113" i="2"/>
  <c r="J115" i="2"/>
  <c r="J117" i="2"/>
  <c r="J120" i="2"/>
  <c r="J33" i="2"/>
  <c r="J10" i="2"/>
  <c r="J11" i="2"/>
  <c r="J12" i="2"/>
  <c r="J13" i="2"/>
  <c r="J14" i="2"/>
  <c r="J15" i="2"/>
  <c r="J16" i="2"/>
  <c r="J17" i="2"/>
  <c r="J18" i="2"/>
  <c r="J19" i="2"/>
  <c r="J20" i="2"/>
  <c r="J21" i="2"/>
  <c r="J22" i="2"/>
  <c r="J23" i="2"/>
  <c r="J24" i="2"/>
  <c r="J25" i="2"/>
  <c r="J26" i="2"/>
  <c r="J9" i="2"/>
  <c r="D327" i="3" l="1"/>
  <c r="C327" i="3"/>
  <c r="J223" i="2"/>
  <c r="N11" i="2" l="1"/>
  <c r="H214" i="2" l="1"/>
  <c r="G212" i="2"/>
  <c r="G214" i="2"/>
  <c r="H215" i="2"/>
  <c r="G215" i="2"/>
  <c r="H212" i="2"/>
  <c r="D254" i="2"/>
  <c r="C254" i="2"/>
  <c r="C214" i="2"/>
  <c r="C248" i="2"/>
  <c r="C255" i="2"/>
  <c r="C231" i="2"/>
  <c r="C213" i="2"/>
  <c r="C227" i="2"/>
  <c r="C226" i="2"/>
  <c r="D231" i="2"/>
  <c r="D226" i="2"/>
  <c r="D212" i="2"/>
  <c r="I212" i="2" s="1"/>
  <c r="D249" i="2"/>
  <c r="D235" i="2"/>
  <c r="D246" i="2"/>
  <c r="D230" i="2"/>
  <c r="D229" i="2"/>
  <c r="D210" i="2"/>
  <c r="D214" i="2"/>
  <c r="I214" i="2" s="1"/>
  <c r="D213" i="2"/>
  <c r="C212" i="2"/>
  <c r="C249" i="2"/>
  <c r="C235" i="2"/>
  <c r="C246" i="2"/>
  <c r="C230" i="2"/>
  <c r="C229" i="2"/>
  <c r="C210" i="2"/>
  <c r="D255" i="2"/>
  <c r="D215" i="2"/>
  <c r="D236" i="2"/>
  <c r="D247" i="2"/>
  <c r="D234" i="2"/>
  <c r="D232" i="2"/>
  <c r="D228" i="2"/>
  <c r="D211" i="2"/>
  <c r="D248" i="2"/>
  <c r="D227" i="2"/>
  <c r="C215" i="2"/>
  <c r="C236" i="2"/>
  <c r="C247" i="2"/>
  <c r="C234" i="2"/>
  <c r="C232" i="2"/>
  <c r="C228" i="2"/>
  <c r="C211" i="2"/>
  <c r="D250" i="2"/>
  <c r="C250" i="2"/>
  <c r="D233" i="2"/>
  <c r="C233" i="2"/>
  <c r="D240" i="2"/>
  <c r="C240" i="2"/>
  <c r="K93" i="2"/>
  <c r="K109" i="2"/>
  <c r="K102" i="2"/>
  <c r="H254" i="2"/>
  <c r="G254" i="2"/>
  <c r="K179" i="2"/>
  <c r="K171" i="2"/>
  <c r="I215" i="2" l="1"/>
  <c r="H236" i="2"/>
  <c r="G236" i="2"/>
  <c r="H248" i="2"/>
  <c r="H250" i="2"/>
  <c r="G250" i="2"/>
  <c r="G248" i="2"/>
  <c r="F248" i="2"/>
  <c r="E248" i="2"/>
  <c r="F250" i="2"/>
  <c r="E250" i="2"/>
  <c r="K177" i="2"/>
  <c r="K82" i="2"/>
  <c r="K95" i="2"/>
  <c r="K107" i="2"/>
  <c r="I26" i="2"/>
  <c r="I25" i="2"/>
  <c r="K25" i="2" s="1"/>
  <c r="K26" i="2" l="1"/>
  <c r="I250" i="2"/>
  <c r="K250" i="2" s="1"/>
  <c r="I248" i="2"/>
  <c r="K248" i="2" s="1"/>
  <c r="K74" i="2" l="1"/>
  <c r="K76" i="2"/>
  <c r="K106" i="2"/>
  <c r="K120" i="2"/>
  <c r="K58" i="2"/>
  <c r="A186" i="2" l="1"/>
  <c r="I257" i="2" l="1"/>
  <c r="I237" i="2"/>
  <c r="I251" i="2"/>
  <c r="I233" i="2"/>
  <c r="I256" i="2"/>
  <c r="I240" i="2"/>
  <c r="K240" i="2" s="1"/>
  <c r="I254" i="2"/>
  <c r="J201" i="2" l="1"/>
  <c r="J208" i="2"/>
  <c r="J252" i="2"/>
  <c r="J238" i="2"/>
  <c r="H232" i="2" l="1"/>
  <c r="G232" i="2"/>
  <c r="H244" i="2"/>
  <c r="G249" i="2"/>
  <c r="H249" i="2"/>
  <c r="G242" i="2"/>
  <c r="G246" i="2"/>
  <c r="H246" i="2"/>
  <c r="G244" i="2"/>
  <c r="H242" i="2"/>
  <c r="C244" i="2"/>
  <c r="G255" i="2"/>
  <c r="D242" i="2"/>
  <c r="E244" i="2"/>
  <c r="E246" i="2"/>
  <c r="F232" i="2"/>
  <c r="E242" i="2"/>
  <c r="F255" i="2"/>
  <c r="C242" i="2"/>
  <c r="F244" i="2"/>
  <c r="E232" i="2"/>
  <c r="D244" i="2"/>
  <c r="F249" i="2"/>
  <c r="E255" i="2"/>
  <c r="H255" i="2"/>
  <c r="F242" i="2"/>
  <c r="E249" i="2"/>
  <c r="F246" i="2"/>
  <c r="K173" i="2"/>
  <c r="K169" i="2"/>
  <c r="K178" i="2"/>
  <c r="K166" i="2"/>
  <c r="K157" i="2"/>
  <c r="K84" i="2"/>
  <c r="K115" i="2"/>
  <c r="K69" i="2"/>
  <c r="K103" i="2"/>
  <c r="K86" i="2"/>
  <c r="I232" i="2" l="1"/>
  <c r="K232" i="2" s="1"/>
  <c r="I246" i="2"/>
  <c r="K246" i="2" s="1"/>
  <c r="I255" i="2"/>
  <c r="K255" i="2" s="1"/>
  <c r="I249" i="2"/>
  <c r="K249" i="2" s="1"/>
  <c r="I244" i="2"/>
  <c r="K244" i="2" s="1"/>
  <c r="I242" i="2"/>
  <c r="K242" i="2" s="1"/>
  <c r="A126" i="2"/>
  <c r="G247" i="2" l="1"/>
  <c r="H247" i="2"/>
  <c r="E247" i="2"/>
  <c r="F247" i="2"/>
  <c r="I247" i="2" l="1"/>
  <c r="I18" i="2"/>
  <c r="H213" i="2" l="1"/>
  <c r="G213" i="2"/>
  <c r="H210" i="2"/>
  <c r="H211" i="2"/>
  <c r="G210" i="2"/>
  <c r="G211" i="2"/>
  <c r="G227" i="2"/>
  <c r="G197" i="2"/>
  <c r="H197" i="2"/>
  <c r="G230" i="2"/>
  <c r="H230" i="2"/>
  <c r="H193" i="2"/>
  <c r="H228" i="2"/>
  <c r="G192" i="2"/>
  <c r="H192" i="2"/>
  <c r="H191" i="2"/>
  <c r="G196" i="2"/>
  <c r="G191" i="2"/>
  <c r="G200" i="2"/>
  <c r="G194" i="2"/>
  <c r="H227" i="2"/>
  <c r="G231" i="2"/>
  <c r="H229" i="2"/>
  <c r="H194" i="2"/>
  <c r="H235" i="2"/>
  <c r="H200" i="2"/>
  <c r="H231" i="2"/>
  <c r="G195" i="2"/>
  <c r="H234" i="2"/>
  <c r="G235" i="2"/>
  <c r="H195" i="2"/>
  <c r="G226" i="2"/>
  <c r="H196" i="2"/>
  <c r="G234" i="2"/>
  <c r="G193" i="2"/>
  <c r="G198" i="2"/>
  <c r="G228" i="2"/>
  <c r="H198" i="2"/>
  <c r="G199" i="2"/>
  <c r="H226" i="2"/>
  <c r="H199" i="2"/>
  <c r="G229" i="2"/>
  <c r="G241" i="2"/>
  <c r="G205" i="2"/>
  <c r="H207" i="2"/>
  <c r="G190" i="2"/>
  <c r="G224" i="2"/>
  <c r="G206" i="2"/>
  <c r="H224" i="2"/>
  <c r="G225" i="2"/>
  <c r="H204" i="2"/>
  <c r="H243" i="2"/>
  <c r="G204" i="2"/>
  <c r="G243" i="2"/>
  <c r="H225" i="2"/>
  <c r="G203" i="2"/>
  <c r="H203" i="2"/>
  <c r="G245" i="2"/>
  <c r="H239" i="2"/>
  <c r="H205" i="2"/>
  <c r="H245" i="2"/>
  <c r="G207" i="2"/>
  <c r="H241" i="2"/>
  <c r="G239" i="2"/>
  <c r="H206" i="2"/>
  <c r="H209" i="2"/>
  <c r="G253" i="2"/>
  <c r="H253" i="2"/>
  <c r="H252" i="2" s="1"/>
  <c r="G209" i="2"/>
  <c r="H190" i="2"/>
  <c r="H189" i="2" l="1"/>
  <c r="H223" i="2"/>
  <c r="G238" i="2"/>
  <c r="H238" i="2"/>
  <c r="H208" i="2"/>
  <c r="A30" i="2"/>
  <c r="F228" i="2" l="1"/>
  <c r="E228" i="2"/>
  <c r="K156" i="2"/>
  <c r="I228" i="2" l="1"/>
  <c r="K228" i="2" s="1"/>
  <c r="F245" i="2" l="1"/>
  <c r="E245" i="2"/>
  <c r="C245" i="2"/>
  <c r="F229" i="2"/>
  <c r="D245" i="2"/>
  <c r="E229" i="2"/>
  <c r="I245" i="2" l="1"/>
  <c r="K245" i="2" s="1"/>
  <c r="I229" i="2"/>
  <c r="K229" i="2" s="1"/>
  <c r="K75" i="2" l="1"/>
  <c r="K81" i="2"/>
  <c r="K97" i="2"/>
  <c r="K68" i="2"/>
  <c r="E226" i="2" l="1"/>
  <c r="F235" i="2"/>
  <c r="F226" i="2"/>
  <c r="E230" i="2"/>
  <c r="F230" i="2"/>
  <c r="E235" i="2"/>
  <c r="K175" i="2"/>
  <c r="I230" i="2" l="1"/>
  <c r="K230" i="2" s="1"/>
  <c r="I235" i="2"/>
  <c r="K235" i="2" s="1"/>
  <c r="I226" i="2"/>
  <c r="K226" i="2" s="1"/>
  <c r="K161" i="2"/>
  <c r="K145" i="2"/>
  <c r="G123" i="2"/>
  <c r="K91" i="2"/>
  <c r="K65" i="2"/>
  <c r="H123" i="2"/>
  <c r="K71" i="2" l="1"/>
  <c r="K78" i="2"/>
  <c r="I22" i="2"/>
  <c r="I23" i="2"/>
  <c r="K23" i="2" s="1"/>
  <c r="E199" i="2" l="1"/>
  <c r="E234" i="2"/>
  <c r="F236" i="2"/>
  <c r="C199" i="2"/>
  <c r="C206" i="2"/>
  <c r="F199" i="2"/>
  <c r="F206" i="2"/>
  <c r="E200" i="2"/>
  <c r="D206" i="2"/>
  <c r="F231" i="2"/>
  <c r="D200" i="2"/>
  <c r="E236" i="2"/>
  <c r="C200" i="2"/>
  <c r="F234" i="2"/>
  <c r="E231" i="2"/>
  <c r="E206" i="2"/>
  <c r="F200" i="2"/>
  <c r="D199" i="2"/>
  <c r="C123" i="2"/>
  <c r="I24" i="2"/>
  <c r="K24" i="2" s="1"/>
  <c r="K66" i="2"/>
  <c r="K51" i="2"/>
  <c r="K105" i="2"/>
  <c r="K152" i="2"/>
  <c r="K139" i="2"/>
  <c r="K117" i="2"/>
  <c r="K50" i="2"/>
  <c r="I199" i="2" l="1"/>
  <c r="K199" i="2" s="1"/>
  <c r="I200" i="2"/>
  <c r="K200" i="2" s="1"/>
  <c r="K44" i="2"/>
  <c r="I231" i="2"/>
  <c r="K231" i="2" s="1"/>
  <c r="I206" i="2"/>
  <c r="K206" i="2" s="1"/>
  <c r="I234" i="2"/>
  <c r="K234" i="2" s="1"/>
  <c r="I236" i="2"/>
  <c r="K236" i="2" s="1"/>
  <c r="K162" i="2"/>
  <c r="K165" i="2"/>
  <c r="K170" i="2"/>
  <c r="K72" i="2" l="1"/>
  <c r="O130" i="2" l="1"/>
  <c r="M131" i="2"/>
  <c r="G202" i="2"/>
  <c r="G201" i="2" s="1"/>
  <c r="H202" i="2"/>
  <c r="H201" i="2" s="1"/>
  <c r="H258" i="2" s="1"/>
  <c r="H181" i="2"/>
  <c r="G181" i="2"/>
  <c r="K73" i="2" l="1"/>
  <c r="K67" i="2" l="1"/>
  <c r="C253" i="2" l="1"/>
  <c r="D243" i="2"/>
  <c r="E253" i="2"/>
  <c r="D225" i="2"/>
  <c r="F253" i="2"/>
  <c r="C243" i="2"/>
  <c r="D253" i="2"/>
  <c r="E243" i="2"/>
  <c r="E225" i="2"/>
  <c r="F225" i="2"/>
  <c r="C225" i="2"/>
  <c r="F243" i="2"/>
  <c r="K144" i="2"/>
  <c r="K53" i="2"/>
  <c r="K79" i="2" l="1"/>
  <c r="I253" i="2"/>
  <c r="K253" i="2" s="1"/>
  <c r="I225" i="2"/>
  <c r="K225" i="2" s="1"/>
  <c r="I243" i="2"/>
  <c r="K243" i="2" s="1"/>
  <c r="K153" i="2"/>
  <c r="K159" i="2"/>
  <c r="E211" i="2" l="1"/>
  <c r="F213" i="2"/>
  <c r="I213" i="2" s="1"/>
  <c r="K213" i="2" s="1"/>
  <c r="E210" i="2"/>
  <c r="F210" i="2"/>
  <c r="I210" i="2" s="1"/>
  <c r="K210" i="2" s="1"/>
  <c r="F211" i="2"/>
  <c r="I211" i="2" s="1"/>
  <c r="K211" i="2" s="1"/>
  <c r="E213" i="2"/>
  <c r="O128" i="2"/>
  <c r="M129" i="2"/>
  <c r="F192" i="2"/>
  <c r="C193" i="2"/>
  <c r="E198" i="2"/>
  <c r="F224" i="2"/>
  <c r="C241" i="2"/>
  <c r="F202" i="2"/>
  <c r="D194" i="2"/>
  <c r="E224" i="2"/>
  <c r="F193" i="2"/>
  <c r="F209" i="2"/>
  <c r="C198" i="2"/>
  <c r="E195" i="2"/>
  <c r="D197" i="2"/>
  <c r="E205" i="2"/>
  <c r="C207" i="2"/>
  <c r="F241" i="2"/>
  <c r="D202" i="2"/>
  <c r="D207" i="2"/>
  <c r="E209" i="2"/>
  <c r="C194" i="2"/>
  <c r="F203" i="2"/>
  <c r="D209" i="2"/>
  <c r="D203" i="2"/>
  <c r="D198" i="2"/>
  <c r="E204" i="2"/>
  <c r="C209" i="2"/>
  <c r="C204" i="2"/>
  <c r="D205" i="2"/>
  <c r="F227" i="2"/>
  <c r="E197" i="2"/>
  <c r="C205" i="2"/>
  <c r="E203" i="2"/>
  <c r="F191" i="2"/>
  <c r="E196" i="2"/>
  <c r="D239" i="2"/>
  <c r="F196" i="2"/>
  <c r="E192" i="2"/>
  <c r="E227" i="2"/>
  <c r="D192" i="2"/>
  <c r="C224" i="2"/>
  <c r="E194" i="2"/>
  <c r="D196" i="2"/>
  <c r="F205" i="2"/>
  <c r="C197" i="2"/>
  <c r="F198" i="2"/>
  <c r="D193" i="2"/>
  <c r="F194" i="2"/>
  <c r="E241" i="2"/>
  <c r="C202" i="2"/>
  <c r="D190" i="2"/>
  <c r="C203" i="2"/>
  <c r="C190" i="2"/>
  <c r="F195" i="2"/>
  <c r="F190" i="2"/>
  <c r="D224" i="2"/>
  <c r="E239" i="2"/>
  <c r="F239" i="2"/>
  <c r="D204" i="2"/>
  <c r="E190" i="2"/>
  <c r="D195" i="2"/>
  <c r="C195" i="2"/>
  <c r="E191" i="2"/>
  <c r="F197" i="2"/>
  <c r="C239" i="2"/>
  <c r="E193" i="2"/>
  <c r="F204" i="2"/>
  <c r="E207" i="2"/>
  <c r="C192" i="2"/>
  <c r="F207" i="2"/>
  <c r="C191" i="2"/>
  <c r="E202" i="2"/>
  <c r="D191" i="2"/>
  <c r="C196" i="2"/>
  <c r="D241" i="2"/>
  <c r="K62" i="2"/>
  <c r="K49" i="2"/>
  <c r="K47" i="2"/>
  <c r="K40" i="2"/>
  <c r="K39" i="2"/>
  <c r="K37" i="2"/>
  <c r="K46" i="2"/>
  <c r="K63" i="2"/>
  <c r="K45" i="2"/>
  <c r="K59" i="2"/>
  <c r="K60" i="2"/>
  <c r="K52" i="2"/>
  <c r="K36" i="2"/>
  <c r="K54" i="2"/>
  <c r="K42" i="2"/>
  <c r="K56" i="2"/>
  <c r="K41" i="2"/>
  <c r="K168" i="2"/>
  <c r="K142" i="2"/>
  <c r="K148" i="2"/>
  <c r="K155" i="2"/>
  <c r="K146" i="2"/>
  <c r="K151" i="2"/>
  <c r="K134" i="2"/>
  <c r="I192" i="2" l="1"/>
  <c r="I193" i="2"/>
  <c r="K193" i="2" s="1"/>
  <c r="I196" i="2"/>
  <c r="K196" i="2" s="1"/>
  <c r="I195" i="2"/>
  <c r="K195" i="2" s="1"/>
  <c r="I197" i="2"/>
  <c r="K197" i="2" s="1"/>
  <c r="I198" i="2"/>
  <c r="K198" i="2" s="1"/>
  <c r="I194" i="2"/>
  <c r="K194" i="2" s="1"/>
  <c r="I191" i="2"/>
  <c r="K191" i="2" s="1"/>
  <c r="K48" i="2"/>
  <c r="K43" i="2"/>
  <c r="K130" i="2"/>
  <c r="K132" i="2"/>
  <c r="K34" i="2"/>
  <c r="K38" i="2"/>
  <c r="K57" i="2"/>
  <c r="K35" i="2"/>
  <c r="I224" i="2"/>
  <c r="K224" i="2" s="1"/>
  <c r="I209" i="2"/>
  <c r="K209" i="2" s="1"/>
  <c r="I203" i="2"/>
  <c r="K203" i="2" s="1"/>
  <c r="I227" i="2"/>
  <c r="K227" i="2" s="1"/>
  <c r="F238" i="2"/>
  <c r="I241" i="2"/>
  <c r="K241" i="2" s="1"/>
  <c r="E201" i="2"/>
  <c r="C201" i="2"/>
  <c r="C238" i="2"/>
  <c r="I205" i="2"/>
  <c r="K205" i="2" s="1"/>
  <c r="E238" i="2"/>
  <c r="D238" i="2"/>
  <c r="I239" i="2"/>
  <c r="I207" i="2"/>
  <c r="K207" i="2" s="1"/>
  <c r="I202" i="2"/>
  <c r="K202" i="2" s="1"/>
  <c r="D201" i="2"/>
  <c r="I204" i="2"/>
  <c r="K204" i="2" s="1"/>
  <c r="F201" i="2"/>
  <c r="K192" i="2"/>
  <c r="K137" i="2"/>
  <c r="K154" i="2"/>
  <c r="K143" i="2"/>
  <c r="K135" i="2"/>
  <c r="K140" i="2"/>
  <c r="K129" i="2"/>
  <c r="K138" i="2"/>
  <c r="K147" i="2"/>
  <c r="K131" i="2"/>
  <c r="K149" i="2"/>
  <c r="K133" i="2"/>
  <c r="K136" i="2"/>
  <c r="K141" i="2"/>
  <c r="K239" i="2" l="1"/>
  <c r="I201" i="2"/>
  <c r="K201" i="2" s="1"/>
  <c r="I238" i="2"/>
  <c r="G27" i="2"/>
  <c r="E27" i="2"/>
  <c r="F27" i="2"/>
  <c r="H27" i="2"/>
  <c r="E13" i="1" s="1"/>
  <c r="C27" i="2"/>
  <c r="D27" i="2"/>
  <c r="E123" i="2"/>
  <c r="F123" i="2"/>
  <c r="I11" i="2"/>
  <c r="I19" i="2"/>
  <c r="K19" i="2" s="1"/>
  <c r="I21" i="2"/>
  <c r="I10" i="2"/>
  <c r="I12" i="2"/>
  <c r="I20" i="2"/>
  <c r="K20" i="2" s="1"/>
  <c r="I17" i="2"/>
  <c r="I15" i="2"/>
  <c r="I16" i="2"/>
  <c r="I9" i="2"/>
  <c r="I14" i="2"/>
  <c r="I13" i="2"/>
  <c r="D123" i="2"/>
  <c r="K238" i="2" l="1"/>
  <c r="N40" i="2"/>
  <c r="P35" i="2"/>
  <c r="N13" i="2"/>
  <c r="N39" i="2"/>
  <c r="P34" i="2"/>
  <c r="M130" i="2"/>
  <c r="O129" i="2"/>
  <c r="N12" i="2"/>
  <c r="K12" i="2"/>
  <c r="N38" i="2"/>
  <c r="P33" i="2"/>
  <c r="N9" i="2"/>
  <c r="K13" i="2"/>
  <c r="L13" i="2"/>
  <c r="K9" i="2"/>
  <c r="K10" i="2"/>
  <c r="K14" i="2"/>
  <c r="K21" i="2"/>
  <c r="K22" i="2"/>
  <c r="K16" i="2"/>
  <c r="K11" i="2"/>
  <c r="K15" i="2"/>
  <c r="K17" i="2"/>
  <c r="K18" i="2"/>
  <c r="K33" i="2"/>
  <c r="E17" i="1"/>
  <c r="I123" i="2"/>
  <c r="L129" i="2" s="1"/>
  <c r="I27" i="2"/>
  <c r="F21" i="1"/>
  <c r="F20" i="1"/>
  <c r="F19" i="1"/>
  <c r="F9" i="1"/>
  <c r="L10" i="2" l="1"/>
  <c r="K27" i="2"/>
  <c r="L9" i="2"/>
  <c r="L37" i="2"/>
  <c r="L38" i="2"/>
  <c r="L39" i="2"/>
  <c r="L34" i="2"/>
  <c r="L35" i="2"/>
  <c r="L36" i="2"/>
  <c r="L12" i="2"/>
  <c r="L11" i="2"/>
  <c r="L130" i="2"/>
  <c r="L131" i="2"/>
  <c r="L132" i="2"/>
  <c r="L33" i="2"/>
  <c r="E15" i="1"/>
  <c r="C181" i="2"/>
  <c r="E12" i="1"/>
  <c r="E16" i="1"/>
  <c r="E11" i="1"/>
  <c r="E181" i="2"/>
  <c r="D181" i="2"/>
  <c r="F181" i="2"/>
  <c r="E10" i="1" l="1"/>
  <c r="F16" i="1"/>
  <c r="F15" i="1"/>
  <c r="F12" i="1"/>
  <c r="F11" i="1"/>
  <c r="I181" i="2"/>
  <c r="K181" i="2" s="1"/>
  <c r="K123" i="2" l="1"/>
  <c r="F10" i="1"/>
  <c r="F17" i="1"/>
  <c r="F13" i="1"/>
  <c r="C189" i="2"/>
  <c r="C208" i="2"/>
  <c r="C223" i="2"/>
  <c r="C252" i="2"/>
  <c r="I190" i="2"/>
  <c r="K190" i="2" s="1"/>
  <c r="F189" i="2"/>
  <c r="D189" i="2"/>
  <c r="G189" i="2"/>
  <c r="E189" i="2"/>
  <c r="I189" i="2" l="1"/>
  <c r="J189" i="2"/>
  <c r="C258" i="2"/>
  <c r="D252" i="2"/>
  <c r="E252" i="2"/>
  <c r="G252" i="2"/>
  <c r="I252" i="2"/>
  <c r="F252" i="2"/>
  <c r="G223" i="2"/>
  <c r="D223" i="2"/>
  <c r="F223" i="2"/>
  <c r="E223" i="2"/>
  <c r="I223" i="2"/>
  <c r="K223" i="2" s="1"/>
  <c r="K252" i="2" l="1"/>
  <c r="K189" i="2"/>
  <c r="G208" i="2"/>
  <c r="G258" i="2" s="1"/>
  <c r="D208" i="2"/>
  <c r="D258" i="2" s="1"/>
  <c r="E208" i="2"/>
  <c r="E258" i="2" s="1"/>
  <c r="F208" i="2"/>
  <c r="F258" i="2" s="1"/>
  <c r="I208" i="2"/>
  <c r="K208" i="2" s="1"/>
  <c r="I258" i="2" l="1"/>
  <c r="K258" i="2" s="1"/>
</calcChain>
</file>

<file path=xl/sharedStrings.xml><?xml version="1.0" encoding="utf-8"?>
<sst xmlns="http://schemas.openxmlformats.org/spreadsheetml/2006/main" count="673" uniqueCount="325">
  <si>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</si>
  <si>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</si>
  <si>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</si>
  <si>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</si>
  <si>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</si>
  <si>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</si>
  <si>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</si>
  <si>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</si>
  <si>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</si>
  <si>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</si>
  <si>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</si>
  <si>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</si>
  <si>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</si>
  <si>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</si>
  <si>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</si>
  <si>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</si>
  <si>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</si>
  <si>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</si>
  <si>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</si>
  <si>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</si>
  <si>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</si>
  <si>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</si>
  <si>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</si>
  <si>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</si>
  <si>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</si>
  <si>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</si>
  <si>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</si>
  <si>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</si>
  <si>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</si>
  <si>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</si>
  <si>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</si>
  <si>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</si>
  <si>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</si>
  <si>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</si>
  <si>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</si>
  <si>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</si>
  <si>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</si>
  <si>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</si>
  <si>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</si>
  <si>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</si>
  <si>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</si>
  <si>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</si>
  <si>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</si>
  <si>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</si>
  <si>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</si>
  <si>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</si>
  <si>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</si>
  <si>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</si>
  <si>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</si>
  <si>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</si>
  <si>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</si>
  <si>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</si>
  <si>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</si>
  <si>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</si>
  <si>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</si>
  <si>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</si>
  <si>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</si>
  <si>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</si>
  <si>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</si>
  <si>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</si>
  <si>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</si>
  <si>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</si>
  <si>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</si>
  <si>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</si>
  <si>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</si>
  <si>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</si>
  <si>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</si>
  <si>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</si>
  <si>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</si>
  <si>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</si>
  <si>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</si>
  <si>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</si>
  <si>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</si>
  <si>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</si>
  <si>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</si>
  <si>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</si>
  <si>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</si>
  <si>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</si>
  <si>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</si>
  <si>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</si>
  <si>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</si>
  <si>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</si>
  <si>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</si>
  <si>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</si>
  <si>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</si>
  <si>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</si>
  <si>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</si>
  <si>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</si>
  <si>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</si>
  <si>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</si>
  <si>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</si>
  <si>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</si>
  <si>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</si>
  <si>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</si>
  <si>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</si>
  <si>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</si>
  <si>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</si>
  <si>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</si>
  <si>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</si>
  <si>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</si>
  <si>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</si>
  <si>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</si>
  <si>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</si>
  <si>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</si>
  <si>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</si>
  <si>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</si>
  <si>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</si>
  <si>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</si>
  <si>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</si>
  <si>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</si>
  <si>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</si>
  <si>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</si>
  <si>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</si>
  <si>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</si>
  <si>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</si>
  <si>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</si>
  <si>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</si>
  <si>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</si>
  <si>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</si>
  <si>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</si>
  <si>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</si>
  <si>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</si>
  <si>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</si>
  <si>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</si>
  <si>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</si>
  <si>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</si>
  <si>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</si>
  <si>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</si>
  <si>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</si>
  <si>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</si>
  <si>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</si>
  <si>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</si>
  <si>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</si>
  <si>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</si>
  <si>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</si>
  <si>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</si>
  <si>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</si>
  <si>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</si>
  <si>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</si>
  <si>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</si>
  <si>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</si>
  <si>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</si>
  <si>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</si>
  <si>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</si>
  <si>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</si>
  <si>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</si>
  <si>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</si>
  <si>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</si>
  <si>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</si>
  <si>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</si>
  <si>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</si>
  <si>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</si>
  <si>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</si>
  <si>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</si>
  <si>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</si>
  <si>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</si>
  <si>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</si>
  <si>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</si>
  <si>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</si>
  <si>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</si>
  <si>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</si>
  <si>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</si>
  <si>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</si>
  <si>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</si>
  <si>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</si>
  <si>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</si>
  <si>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</si>
  <si>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</si>
  <si>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</si>
  <si>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</si>
  <si>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</si>
  <si>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</si>
  <si>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</si>
  <si>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</si>
  <si>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</si>
  <si>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</si>
  <si>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</si>
  <si>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</si>
  <si>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</si>
  <si>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</si>
  <si>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</si>
  <si>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</si>
  <si>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</si>
  <si>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</si>
  <si>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</si>
  <si>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</si>
  <si>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</si>
  <si>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</si>
  <si>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</si>
  <si>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</si>
  <si>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</si>
  <si>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</si>
  <si>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</si>
  <si>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</si>
  <si>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</si>
  <si>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</si>
  <si>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</si>
  <si>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</si>
  <si>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</si>
  <si>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</si>
  <si>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</si>
  <si>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</si>
  <si>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</si>
  <si>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</si>
  <si>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</si>
  <si>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</si>
  <si>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</si>
  <si>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</si>
  <si>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</si>
  <si>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</si>
  <si>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</si>
  <si>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</si>
  <si>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</si>
  <si>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</si>
  <si>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</si>
  <si>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</si>
  <si>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</si>
  <si>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</si>
  <si>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</si>
  <si>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</si>
  <si>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</si>
  <si>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</si>
  <si>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</si>
  <si>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</si>
  <si>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</si>
  <si>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</si>
  <si>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</si>
  <si>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</si>
  <si>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</si>
  <si>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</si>
  <si>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</si>
  <si>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</si>
  <si>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</si>
  <si>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</si>
  <si>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</si>
  <si>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</si>
  <si>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</si>
  <si>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</si>
  <si>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</si>
  <si>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</si>
  <si>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</si>
  <si>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</si>
  <si>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</si>
  <si>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</si>
  <si>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</si>
  <si>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</si>
  <si>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</si>
  <si>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</si>
  <si>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</si>
  <si>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</si>
  <si>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</si>
  <si>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</si>
  <si>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</si>
  <si>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</si>
  <si>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</si>
  <si>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</si>
  <si>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</si>
  <si>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</si>
  <si>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</si>
  <si>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</si>
  <si>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</si>
  <si>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</si>
  <si>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</si>
  <si>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</si>
  <si>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</si>
  <si>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</si>
  <si>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</si>
  <si>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</si>
  <si>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</si>
  <si>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</si>
  <si>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</si>
  <si>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</si>
  <si>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</si>
  <si>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</si>
  <si>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</si>
  <si>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</si>
  <si>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</si>
  <si>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</si>
  <si>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</si>
  <si>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</si>
  <si>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</si>
  <si>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</si>
  <si>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</si>
  <si>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</si>
  <si>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</si>
  <si>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Grenada</t>
  </si>
  <si>
    <t>Republic of Moldova</t>
  </si>
  <si>
    <t>*Số liệu tính từ 1/1 đến ngày 20 tháng báo cáo</t>
  </si>
  <si>
    <t>Honduras</t>
  </si>
  <si>
    <t>So với cùng kỳ (%)</t>
  </si>
  <si>
    <t>Vanuatu</t>
  </si>
  <si>
    <t>Georgia</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</si>
  <si>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</si>
  <si>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</si>
  <si>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</si>
  <si>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</si>
  <si>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</si>
  <si>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</si>
  <si>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</si>
  <si>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</si>
  <si>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</si>
  <si>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</si>
  <si>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</si>
  <si>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</si>
  <si>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</si>
  <si>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</si>
  <si>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</si>
  <si>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</si>
  <si>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</si>
  <si>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Vùng</t>
  </si>
  <si>
    <t>Algeria</t>
  </si>
  <si>
    <t>THU HÚT ĐẦU TƯ NƯỚC NGOÀI 6 THÁNG ĐẦU NĂM 2023 THEO NGÀNH</t>
  </si>
  <si>
    <t>Tính từ 01/01/2023 đến 20/06/2023</t>
  </si>
  <si>
    <t>Cộng hoà Trung Phi</t>
  </si>
  <si>
    <t>Hà Nội, ngày 22 tháng 6 năm 2023</t>
  </si>
  <si>
    <t>6 tháng năm 2022</t>
  </si>
  <si>
    <t>6 tháng năm 2023</t>
  </si>
  <si>
    <t>BÁO CÁO NHANH ĐẦU TƯ NƯỚC NGOÀI 6 THÁNG ĐẦU NĂM 2023</t>
  </si>
  <si>
    <t>Luỹ kế đến 20/06/2023:</t>
  </si>
  <si>
    <t>THU HÚT ĐẦU TƯ NƯỚC NGOÀI 6 THÁNG ĐẦU NĂM 2023 THEO ĐỐI TÁC</t>
  </si>
  <si>
    <t>THU HÚT ĐẦU TƯ NƯỚC NGOÀI 6 THÁNG ĐẦU NĂM 2023 THEO ĐỊA PHƯƠNG</t>
  </si>
  <si>
    <t>THU HÚT ĐẦU TƯ NƯỚC NGOÀI 6 THÁNG ĐẦU NĂM 2023 THEO VÙNG</t>
  </si>
  <si>
    <t>6T/2022</t>
  </si>
  <si>
    <t>(Lũy kế các dự án còn hiệu lực đến ngày 20/06/2023)</t>
  </si>
  <si>
    <t xml:space="preserve">143 quốc gia, vùng lãnh thổ có đầu tư tại Việt Nam với 37.541 dự án, tổng vốn đăng ký 449,48 tỷ USD. Hàn Quốc dẫn đầu, tiếp theo là Singapore, Nhật Bản,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</si>
</sst>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89" formatCode="_(* #,##0.0_);_(* \(#,##0.0\);_(* &quot;-&quot;??_);_(@_)"/>
  </numFmts>
  <fonts count="74">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0"/>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999999"/>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1" applyNumberFormat="0" applyAlignment="0" applyProtection="0">
      <alignment horizontal="left" vertical="center"/>
    </xf>
    <xf numFmtId="0" fontId="8" fillId="0" borderId="22">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3"/>
    <xf numFmtId="177" fontId="4" fillId="0" borderId="23"/>
    <xf numFmtId="177" fontId="4" fillId="0" borderId="23"/>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1" applyNumberFormat="0" applyAlignment="0" applyProtection="0"/>
    <xf numFmtId="0" fontId="52" fillId="10" borderId="32" applyNumberFormat="0" applyAlignment="0" applyProtection="0"/>
    <xf numFmtId="0" fontId="53" fillId="10" borderId="31" applyNumberFormat="0" applyAlignment="0" applyProtection="0"/>
    <xf numFmtId="0" fontId="54" fillId="0" borderId="33" applyNumberFormat="0" applyFill="0" applyAlignment="0" applyProtection="0"/>
    <xf numFmtId="0" fontId="55" fillId="11" borderId="3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6"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5" applyNumberFormat="0" applyFont="0" applyAlignment="0" applyProtection="0"/>
  </cellStyleXfs>
  <cellXfs count="209">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6" fillId="2" borderId="10" xfId="0" applyFont="1" applyFill="1" applyBorder="1" applyAlignment="1">
      <alignment horizontal="center" vertical="center" wrapText="1"/>
    </xf>
    <xf numFmtId="0" fontId="66" fillId="2" borderId="11" xfId="0" applyFont="1" applyFill="1" applyBorder="1" applyAlignment="1">
      <alignment horizontal="center" vertical="center" wrapText="1"/>
    </xf>
    <xf numFmtId="167" fontId="66" fillId="2" borderId="11" xfId="1" applyNumberFormat="1" applyFont="1" applyFill="1" applyBorder="1" applyAlignment="1">
      <alignment horizontal="center" vertical="center" wrapText="1"/>
    </xf>
    <xf numFmtId="43" fontId="66" fillId="2" borderId="11" xfId="1" applyFont="1" applyFill="1" applyBorder="1" applyAlignment="1">
      <alignment horizontal="center" vertical="center" wrapText="1"/>
    </xf>
    <xf numFmtId="0" fontId="66" fillId="2" borderId="0" xfId="0" applyFont="1" applyFill="1" applyAlignment="1">
      <alignment horizontal="center" vertical="center" wrapText="1"/>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43" fontId="64" fillId="0" borderId="15"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167" fontId="66" fillId="2" borderId="18" xfId="1" applyNumberFormat="1" applyFont="1" applyFill="1" applyBorder="1" applyAlignment="1">
      <alignment vertical="center"/>
    </xf>
    <xf numFmtId="43" fontId="66" fillId="2" borderId="18" xfId="1" applyFont="1" applyFill="1" applyBorder="1" applyAlignment="1">
      <alignment vertical="center"/>
    </xf>
    <xf numFmtId="0" fontId="66" fillId="2" borderId="0" xfId="0" applyFont="1" applyFill="1" applyAlignment="1">
      <alignment vertical="center"/>
    </xf>
    <xf numFmtId="0" fontId="66" fillId="0" borderId="0" xfId="0" applyFont="1" applyAlignment="1">
      <alignment horizontal="center" vertical="center"/>
    </xf>
    <xf numFmtId="167" fontId="66" fillId="0" borderId="0" xfId="1" applyNumberFormat="1" applyFont="1" applyFill="1" applyBorder="1" applyAlignment="1">
      <alignment vertical="center"/>
    </xf>
    <xf numFmtId="43" fontId="66" fillId="0" borderId="0" xfId="1" applyFont="1" applyFill="1" applyBorder="1" applyAlignment="1">
      <alignment vertical="center"/>
    </xf>
    <xf numFmtId="0" fontId="66" fillId="0" borderId="0" xfId="0" applyFont="1" applyAlignment="1">
      <alignment vertical="center"/>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43" fontId="67" fillId="0" borderId="14" xfId="1" applyFont="1" applyBorder="1" applyAlignment="1">
      <alignment vertical="center"/>
    </xf>
    <xf numFmtId="167" fontId="66" fillId="4" borderId="18" xfId="1" applyNumberFormat="1" applyFont="1" applyFill="1" applyBorder="1" applyAlignment="1">
      <alignment vertical="center"/>
    </xf>
    <xf numFmtId="43" fontId="66" fillId="4" borderId="18" xfId="1" applyFont="1" applyFill="1" applyBorder="1" applyAlignment="1">
      <alignmen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9" fillId="0" borderId="0" xfId="0" applyFont="1"/>
    <xf numFmtId="167" fontId="70"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4" fontId="62" fillId="0" borderId="0" xfId="0" applyNumberFormat="1" applyFont="1"/>
    <xf numFmtId="168" fontId="64" fillId="0" borderId="14" xfId="1" applyNumberFormat="1" applyFont="1" applyBorder="1" applyAlignment="1">
      <alignment vertical="center"/>
    </xf>
    <xf numFmtId="166" fontId="62" fillId="0" borderId="0" xfId="0" applyNumberFormat="1" applyFont="1"/>
    <xf numFmtId="43" fontId="66" fillId="2" borderId="40" xfId="1" applyFont="1" applyFill="1" applyBorder="1" applyAlignment="1">
      <alignment vertical="center"/>
    </xf>
    <xf numFmtId="189" fontId="65" fillId="0" borderId="0" xfId="1" applyNumberFormat="1" applyFont="1" applyAlignment="1">
      <alignment horizontal="right"/>
    </xf>
    <xf numFmtId="189" fontId="66" fillId="2" borderId="12" xfId="1" applyNumberFormat="1" applyFont="1" applyFill="1" applyBorder="1" applyAlignment="1">
      <alignment horizontal="center" vertical="center" wrapText="1"/>
    </xf>
    <xf numFmtId="189" fontId="64" fillId="0" borderId="15" xfId="1" applyNumberFormat="1" applyFont="1" applyBorder="1" applyAlignment="1">
      <alignment vertical="center"/>
    </xf>
    <xf numFmtId="189" fontId="66" fillId="2" borderId="19" xfId="1" applyNumberFormat="1" applyFont="1" applyFill="1" applyBorder="1" applyAlignment="1">
      <alignment vertical="center"/>
    </xf>
    <xf numFmtId="189" fontId="66" fillId="0" borderId="0" xfId="1" applyNumberFormat="1" applyFont="1" applyFill="1" applyBorder="1" applyAlignment="1">
      <alignment vertical="center"/>
    </xf>
    <xf numFmtId="189" fontId="64" fillId="0" borderId="0" xfId="1" applyNumberFormat="1" applyFont="1"/>
    <xf numFmtId="189" fontId="66" fillId="4" borderId="19" xfId="1" applyNumberFormat="1" applyFont="1" applyFill="1" applyBorder="1" applyAlignment="1">
      <alignment vertical="center"/>
    </xf>
    <xf numFmtId="3" fontId="64" fillId="0" borderId="0" xfId="0" applyNumberFormat="1" applyFont="1"/>
    <xf numFmtId="3" fontId="66" fillId="2" borderId="11" xfId="0" applyNumberFormat="1" applyFont="1" applyFill="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vertical="center"/>
    </xf>
    <xf numFmtId="167" fontId="66" fillId="0" borderId="14" xfId="1" applyNumberFormat="1" applyFont="1" applyBorder="1" applyAlignment="1">
      <alignment vertical="center"/>
    </xf>
    <xf numFmtId="2" fontId="66" fillId="0" borderId="14" xfId="0" applyNumberFormat="1" applyFont="1" applyBorder="1" applyAlignment="1">
      <alignment vertical="center"/>
    </xf>
    <xf numFmtId="43" fontId="66" fillId="0" borderId="14" xfId="1" applyFont="1" applyBorder="1" applyAlignment="1">
      <alignment vertical="center"/>
    </xf>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7" fillId="0" borderId="14" xfId="0" applyFont="1" applyBorder="1" applyAlignment="1">
      <alignment vertical="center"/>
    </xf>
    <xf numFmtId="0" fontId="64" fillId="0" borderId="41" xfId="0" applyFont="1" applyBorder="1" applyAlignment="1">
      <alignment horizontal="center" vertical="center"/>
    </xf>
    <xf numFmtId="0" fontId="64" fillId="0" borderId="16" xfId="0" applyFont="1" applyBorder="1" applyAlignment="1">
      <alignment vertical="center"/>
    </xf>
    <xf numFmtId="0" fontId="66" fillId="0" borderId="10" xfId="0" applyFont="1" applyBorder="1" applyAlignment="1">
      <alignment horizontal="center" vertical="center"/>
    </xf>
    <xf numFmtId="0" fontId="66" fillId="0" borderId="11" xfId="0" applyFont="1" applyBorder="1" applyAlignment="1">
      <alignment vertical="center"/>
    </xf>
    <xf numFmtId="2" fontId="66" fillId="0" borderId="11" xfId="0" applyNumberFormat="1" applyFont="1" applyBorder="1" applyAlignment="1">
      <alignment vertical="center"/>
    </xf>
    <xf numFmtId="43" fontId="66" fillId="0" borderId="11" xfId="1" applyFont="1" applyBorder="1" applyAlignment="1">
      <alignment vertical="center"/>
    </xf>
    <xf numFmtId="0" fontId="67" fillId="0" borderId="16" xfId="0" applyFont="1" applyBorder="1" applyAlignment="1">
      <alignment vertical="center"/>
    </xf>
    <xf numFmtId="43" fontId="64" fillId="0" borderId="39" xfId="1" applyFont="1" applyBorder="1" applyAlignment="1">
      <alignment vertical="center"/>
    </xf>
    <xf numFmtId="0" fontId="67" fillId="0" borderId="0" xfId="0" applyFont="1"/>
    <xf numFmtId="0" fontId="67" fillId="0" borderId="0" xfId="0" applyFont="1" applyAlignment="1">
      <alignment horizontal="center"/>
    </xf>
    <xf numFmtId="167" fontId="67"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89" fontId="66" fillId="0" borderId="12" xfId="0" applyNumberFormat="1" applyFont="1" applyBorder="1" applyAlignment="1">
      <alignment vertical="center"/>
    </xf>
    <xf numFmtId="189" fontId="64" fillId="0" borderId="0" xfId="0" applyNumberFormat="1" applyFont="1"/>
    <xf numFmtId="189" fontId="73" fillId="0" borderId="15" xfId="1" applyNumberFormat="1" applyFont="1" applyBorder="1" applyAlignment="1">
      <alignment vertical="center"/>
    </xf>
    <xf numFmtId="189" fontId="73" fillId="0" borderId="12" xfId="1" applyNumberFormat="1" applyFont="1" applyBorder="1" applyAlignment="1">
      <alignment vertical="center"/>
    </xf>
    <xf numFmtId="167" fontId="10" fillId="3" borderId="16" xfId="5" applyNumberFormat="1" applyFont="1" applyFill="1" applyBorder="1" applyAlignment="1">
      <alignment wrapText="1"/>
    </xf>
    <xf numFmtId="43" fontId="10" fillId="3" borderId="42" xfId="5" applyFont="1" applyFill="1" applyBorder="1" applyAlignment="1">
      <alignment wrapText="1"/>
    </xf>
    <xf numFmtId="0" fontId="34" fillId="0" borderId="13" xfId="0" applyFont="1" applyBorder="1" applyAlignment="1">
      <alignment horizontal="center" vertical="center"/>
    </xf>
    <xf numFmtId="0" fontId="34" fillId="0" borderId="41"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66" fillId="0" borderId="10" xfId="0" applyFont="1" applyBorder="1" applyAlignment="1">
      <alignment horizontal="center" vertical="center" wrapText="1"/>
    </xf>
    <xf numFmtId="0" fontId="66" fillId="0" borderId="11" xfId="0" applyFont="1" applyBorder="1" applyAlignment="1">
      <alignment horizontal="left" vertical="center" wrapText="1"/>
    </xf>
    <xf numFmtId="189" fontId="73" fillId="0" borderId="12" xfId="1" applyNumberFormat="1" applyFont="1" applyFill="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xf numFmtId="0" fontId="64" fillId="0" borderId="14" xfId="0" applyFont="1" applyBorder="1" applyAlignment="1">
      <alignment horizontal="left" vertical="center" wrapText="1"/>
    </xf>
    <xf numFmtId="0" fontId="60" fillId="0" borderId="4" xfId="0" applyFont="1" applyBorder="1" applyAlignment="1">
      <alignment horizontal="left"/>
    </xf>
    <xf numFmtId="0" fontId="60" fillId="0" borderId="5" xfId="0" applyFont="1" applyBorder="1"/>
    <xf numFmtId="0" fontId="60" fillId="0" borderId="5" xfId="0" applyFont="1" applyBorder="1" applyAlignment="1">
      <alignment horizontal="center"/>
    </xf>
    <xf numFmtId="3" fontId="60" fillId="0" borderId="5" xfId="0" applyNumberFormat="1" applyFont="1" applyBorder="1"/>
    <xf numFmtId="0" fontId="60" fillId="0" borderId="0" xfId="0" applyFont="1"/>
    <xf numFmtId="166" fontId="60" fillId="0" borderId="6" xfId="3" applyNumberFormat="1" applyFont="1" applyBorder="1"/>
    <xf numFmtId="0" fontId="60" fillId="0" borderId="37" xfId="0" applyFont="1" applyBorder="1" applyAlignment="1">
      <alignment horizontal="left"/>
    </xf>
    <xf numFmtId="0" fontId="60" fillId="0" borderId="27" xfId="0" applyFont="1" applyBorder="1"/>
    <xf numFmtId="0" fontId="60" fillId="0" borderId="27" xfId="0" applyFont="1" applyBorder="1" applyAlignment="1">
      <alignment horizontal="center"/>
    </xf>
    <xf numFmtId="3" fontId="60" fillId="0" borderId="27" xfId="0" applyNumberFormat="1" applyFont="1" applyBorder="1"/>
    <xf numFmtId="166" fontId="60" fillId="0" borderId="38" xfId="3" applyNumberFormat="1" applyFont="1" applyBorder="1"/>
    <xf numFmtId="166" fontId="60" fillId="0" borderId="0" xfId="0" applyNumberFormat="1" applyFont="1"/>
    <xf numFmtId="0" fontId="60" fillId="0" borderId="7" xfId="0" applyFont="1" applyBorder="1" applyAlignment="1">
      <alignment horizontal="left"/>
    </xf>
    <xf numFmtId="0" fontId="60" fillId="0" borderId="8" xfId="0" applyFont="1" applyBorder="1"/>
    <xf numFmtId="0" fontId="60" fillId="0" borderId="8" xfId="0" applyFont="1" applyBorder="1" applyAlignment="1">
      <alignment horizontal="center"/>
    </xf>
    <xf numFmtId="3" fontId="60" fillId="0" borderId="8" xfId="0" applyNumberFormat="1" applyFont="1" applyBorder="1"/>
    <xf numFmtId="166" fontId="60" fillId="0" borderId="9" xfId="3" applyNumberFormat="1" applyFont="1" applyFill="1" applyBorder="1"/>
    <xf numFmtId="3" fontId="60" fillId="0" borderId="0" xfId="0" applyNumberFormat="1" applyFont="1"/>
    <xf numFmtId="0" fontId="0" fillId="0" borderId="14" xfId="0" applyBorder="1"/>
    <xf numFmtId="43" fontId="64" fillId="0" borderId="20" xfId="1" applyFont="1" applyBorder="1" applyAlignment="1">
      <alignment vertical="center"/>
    </xf>
    <xf numFmtId="0" fontId="68" fillId="0" borderId="0" xfId="0" applyFont="1" applyAlignment="1">
      <alignment horizontal="center" vertical="center" wrapText="1" shrinkToFit="1"/>
    </xf>
    <xf numFmtId="0" fontId="72" fillId="0" borderId="0" xfId="0" applyFont="1" applyAlignment="1">
      <alignment horizontal="left" vertical="center" wrapText="1"/>
    </xf>
    <xf numFmtId="0" fontId="71" fillId="0" borderId="0" xfId="0" applyFont="1" applyAlignment="1">
      <alignment horizontal="center"/>
    </xf>
    <xf numFmtId="0" fontId="61" fillId="0" borderId="0" xfId="0" applyFont="1" applyAlignment="1">
      <alignment horizontal="center"/>
    </xf>
    <xf numFmtId="0" fontId="68" fillId="0" borderId="0" xfId="0" applyFont="1" applyAlignment="1">
      <alignment horizontal="center"/>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9" fillId="0" borderId="0" xfId="0" applyFont="1" applyAlignment="1">
      <alignment horizontal="center"/>
    </xf>
    <xf numFmtId="0" fontId="65" fillId="0" borderId="0" xfId="0" applyFont="1" applyAlignment="1">
      <alignment horizontal="center"/>
    </xf>
    <xf numFmtId="0" fontId="66" fillId="2" borderId="26" xfId="0" applyFont="1" applyFill="1" applyBorder="1" applyAlignment="1">
      <alignment horizontal="center" vertical="center"/>
    </xf>
    <xf numFmtId="0" fontId="66" fillId="2" borderId="25"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xf numFmtId="164" fontId="10" fillId="3" borderId="0" xfId="0" applyNumberFormat="1" applyFont="1" applyFill="1"/>
    <xf numFmtId="43" fontId="10" fillId="3" borderId="0" xfId="0" applyNumberFormat="1" applyFont="1" applyFill="1"/>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7000000}"/>
    <cellStyle name="Comma 2 2" xfId="38" xr:uid="{00000000-0005-0000-0000-000038000000}"/>
    <cellStyle name="Comma 2 2 2" xfId="39" xr:uid="{00000000-0005-0000-0000-000039000000}"/>
    <cellStyle name="Comma 2 2 3" xfId="4" xr:uid="{00000000-0005-0000-0000-00003A000000}"/>
    <cellStyle name="Comma 2 2 3 2" xfId="40" xr:uid="{00000000-0005-0000-0000-00003B000000}"/>
    <cellStyle name="Comma 2 2 4" xfId="41" xr:uid="{00000000-0005-0000-0000-00003C000000}"/>
    <cellStyle name="Comma 2 3" xfId="42" xr:uid="{00000000-0005-0000-0000-00003D000000}"/>
    <cellStyle name="Comma 2 4" xfId="43" xr:uid="{00000000-0005-0000-0000-00003E000000}"/>
    <cellStyle name="Comma 2 5" xfId="44" xr:uid="{00000000-0005-0000-0000-00003F000000}"/>
    <cellStyle name="Comma 3" xfId="45" xr:uid="{00000000-0005-0000-0000-000040000000}"/>
    <cellStyle name="Comma 3 2" xfId="46" xr:uid="{00000000-0005-0000-0000-000041000000}"/>
    <cellStyle name="Comma 3 3" xfId="47" xr:uid="{00000000-0005-0000-0000-000042000000}"/>
    <cellStyle name="Comma 3 4" xfId="48" xr:uid="{00000000-0005-0000-0000-000043000000}"/>
    <cellStyle name="Comma 4" xfId="5" xr:uid="{00000000-0005-0000-0000-000044000000}"/>
    <cellStyle name="Comma 4 2" xfId="49" xr:uid="{00000000-0005-0000-0000-000045000000}"/>
    <cellStyle name="Comma 5" xfId="36" xr:uid="{00000000-0005-0000-0000-000046000000}"/>
    <cellStyle name="Comma 6" xfId="204" xr:uid="{00000000-0005-0000-0000-000047000000}"/>
    <cellStyle name="Comma0" xfId="50" xr:uid="{00000000-0005-0000-0000-000048000000}"/>
    <cellStyle name="Currency0" xfId="51" xr:uid="{00000000-0005-0000-0000-000049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36">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Data%20FDI\Nam%202022\FDI%2006.2022.xlsx" TargetMode="External"/><Relationship Id="rId1" Type="http://schemas.openxmlformats.org/officeDocument/2006/relationships/externalLinkPath" Target="/Data%20FDI/Nam%202022/FDI%2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ang 6"/>
      <sheetName val="Thang 6 2022"/>
      <sheetName val="Luy ke T6 2022"/>
    </sheetNames>
    <sheetDataSet>
      <sheetData sheetId="0"/>
      <sheetData sheetId="1">
        <row r="9">
          <cell r="B9" t="str">
            <v>Công nghiệp chế biến, chế tạo</v>
          </cell>
          <cell r="C9">
            <v>191</v>
          </cell>
          <cell r="D9">
            <v>3318.62972756</v>
          </cell>
          <cell r="E9">
            <v>307</v>
          </cell>
          <cell r="F9">
            <v>5033.3903476609348</v>
          </cell>
          <cell r="G9">
            <v>224</v>
          </cell>
          <cell r="H9">
            <v>483.18725637565211</v>
          </cell>
          <cell r="I9">
            <v>8835.2073315965863</v>
          </cell>
        </row>
        <row r="10">
          <cell r="B10" t="str">
            <v>Hoạt động kinh doanh bất động sản</v>
          </cell>
          <cell r="C10">
            <v>35</v>
          </cell>
          <cell r="D10">
            <v>940.17015000000004</v>
          </cell>
          <cell r="E10">
            <v>17</v>
          </cell>
          <cell r="F10">
            <v>1061.3401369999999</v>
          </cell>
          <cell r="G10">
            <v>57</v>
          </cell>
          <cell r="H10">
            <v>1151.74766976</v>
          </cell>
          <cell r="I10">
            <v>3153.2579567600001</v>
          </cell>
        </row>
        <row r="11">
          <cell r="B11" t="str">
            <v>Thông tin và truyền thông</v>
          </cell>
          <cell r="C11">
            <v>94</v>
          </cell>
          <cell r="D11">
            <v>108.65810726000001</v>
          </cell>
          <cell r="E11">
            <v>16</v>
          </cell>
          <cell r="F11">
            <v>267.78074500000002</v>
          </cell>
          <cell r="G11">
            <v>145</v>
          </cell>
          <cell r="H11">
            <v>66.144242332608698</v>
          </cell>
          <cell r="I11">
            <v>442.58309459260875</v>
          </cell>
        </row>
        <row r="12">
          <cell r="B12" t="str">
            <v>Hoạt động chuyên môn, khoa học công nghệ</v>
          </cell>
          <cell r="C12">
            <v>124</v>
          </cell>
          <cell r="D12">
            <v>99.840409349999987</v>
          </cell>
          <cell r="E12">
            <v>39</v>
          </cell>
          <cell r="F12">
            <v>51.866891195312498</v>
          </cell>
          <cell r="G12">
            <v>279</v>
          </cell>
          <cell r="H12">
            <v>256.79068045652178</v>
          </cell>
          <cell r="I12">
            <v>408.49798100183426</v>
          </cell>
        </row>
        <row r="13">
          <cell r="B13" t="str">
            <v>Bán buôn và bán lẻ; sửa chữa ô tô, mô tô, xe máy</v>
          </cell>
          <cell r="C13">
            <v>230</v>
          </cell>
          <cell r="D13">
            <v>95.017429289999995</v>
          </cell>
          <cell r="E13">
            <v>60</v>
          </cell>
          <cell r="F13">
            <v>41.460047800781247</v>
          </cell>
          <cell r="G13">
            <v>679</v>
          </cell>
          <cell r="H13">
            <v>179.21485899217416</v>
          </cell>
          <cell r="I13">
            <v>315.69233608295542</v>
          </cell>
        </row>
        <row r="14">
          <cell r="B14" t="str">
            <v>Vận tải kho bãi</v>
          </cell>
          <cell r="C14">
            <v>23</v>
          </cell>
          <cell r="D14">
            <v>140.12509</v>
          </cell>
          <cell r="E14">
            <v>5</v>
          </cell>
          <cell r="F14">
            <v>76.315731999999997</v>
          </cell>
          <cell r="G14">
            <v>67</v>
          </cell>
          <cell r="H14">
            <v>9.6059699100000007</v>
          </cell>
          <cell r="I14">
            <v>226.04679191</v>
          </cell>
        </row>
        <row r="15">
          <cell r="B15" t="str">
            <v>Sản xuất, phân phối điện, khí, nước, điều hòa</v>
          </cell>
          <cell r="C15">
            <v>7</v>
          </cell>
          <cell r="D15">
            <v>97.877658999999994</v>
          </cell>
          <cell r="E15">
            <v>2</v>
          </cell>
          <cell r="F15">
            <v>92.429216999999994</v>
          </cell>
          <cell r="G15">
            <v>8</v>
          </cell>
          <cell r="H15">
            <v>12.657437880000002</v>
          </cell>
          <cell r="I15">
            <v>202.96431387999999</v>
          </cell>
        </row>
        <row r="16">
          <cell r="B16" t="str">
            <v>Xây dựng</v>
          </cell>
          <cell r="C16">
            <v>10</v>
          </cell>
          <cell r="D16">
            <v>89.727328</v>
          </cell>
          <cell r="E16">
            <v>12</v>
          </cell>
          <cell r="F16">
            <v>17.92289080078125</v>
          </cell>
          <cell r="G16">
            <v>31</v>
          </cell>
          <cell r="H16">
            <v>34.171596979999997</v>
          </cell>
          <cell r="I16">
            <v>141.82181578078124</v>
          </cell>
        </row>
        <row r="17">
          <cell r="B17" t="str">
            <v>Giáo dục và đào tạo</v>
          </cell>
          <cell r="C17">
            <v>5</v>
          </cell>
          <cell r="D17">
            <v>4.6972149999999999</v>
          </cell>
          <cell r="E17">
            <v>3</v>
          </cell>
          <cell r="F17">
            <v>131.59554399999999</v>
          </cell>
          <cell r="G17">
            <v>19</v>
          </cell>
          <cell r="H17">
            <v>4.8795684100000001</v>
          </cell>
          <cell r="I17">
            <v>141.17232740999998</v>
          </cell>
        </row>
        <row r="18">
          <cell r="B18" t="str">
            <v>Dịch vụ lưu trú và ăn uống</v>
          </cell>
          <cell r="C18">
            <v>9</v>
          </cell>
          <cell r="D18">
            <v>1.7121310000000001</v>
          </cell>
          <cell r="E18">
            <v>8</v>
          </cell>
          <cell r="F18">
            <v>18.373251</v>
          </cell>
          <cell r="G18">
            <v>135</v>
          </cell>
          <cell r="H18">
            <v>30.405941320000011</v>
          </cell>
          <cell r="I18">
            <v>50.491323320000006</v>
          </cell>
        </row>
        <row r="19">
          <cell r="B19" t="str">
            <v>Nông nghiêp, lâm nghiệp và thủy sản</v>
          </cell>
          <cell r="C19">
            <v>6</v>
          </cell>
          <cell r="D19">
            <v>18.958819400000003</v>
          </cell>
          <cell r="E19">
            <v>4</v>
          </cell>
          <cell r="F19">
            <v>12.032022</v>
          </cell>
          <cell r="G19">
            <v>5</v>
          </cell>
          <cell r="H19">
            <v>1.14684133</v>
          </cell>
          <cell r="I19">
            <v>32.137682730000002</v>
          </cell>
        </row>
        <row r="20">
          <cell r="B20" t="str">
            <v>Hoạt động tài chính, ngân hàng và bảo hiểm</v>
          </cell>
          <cell r="C20">
            <v>2</v>
          </cell>
          <cell r="D20">
            <v>22.095856000000001</v>
          </cell>
          <cell r="E20">
            <v>0</v>
          </cell>
          <cell r="F20">
            <v>0</v>
          </cell>
          <cell r="G20">
            <v>6</v>
          </cell>
          <cell r="H20">
            <v>1.3567659999999999</v>
          </cell>
          <cell r="I20">
            <v>23.452622000000002</v>
          </cell>
        </row>
        <row r="21">
          <cell r="B21" t="str">
            <v>Hoạt động hành chính và dịch vụ hỗ trợ</v>
          </cell>
          <cell r="C21">
            <v>12</v>
          </cell>
          <cell r="D21">
            <v>2.4986769999999998</v>
          </cell>
          <cell r="E21">
            <v>10</v>
          </cell>
          <cell r="F21">
            <v>10.877499</v>
          </cell>
          <cell r="G21">
            <v>26</v>
          </cell>
          <cell r="H21">
            <v>7.4620580399999996</v>
          </cell>
          <cell r="I21">
            <v>20.83823404</v>
          </cell>
        </row>
        <row r="22">
          <cell r="B22" t="str">
            <v>Khai khoáng</v>
          </cell>
          <cell r="C22">
            <v>1</v>
          </cell>
          <cell r="D22">
            <v>1.9771529999999999</v>
          </cell>
          <cell r="E22">
            <v>0</v>
          </cell>
          <cell r="F22">
            <v>0</v>
          </cell>
          <cell r="G22">
            <v>1</v>
          </cell>
          <cell r="H22">
            <v>16.8</v>
          </cell>
          <cell r="I22">
            <v>18.777153000000002</v>
          </cell>
        </row>
        <row r="23">
          <cell r="B23" t="str">
            <v>Cấp nước và xử lý chất thải</v>
          </cell>
          <cell r="C23">
            <v>2</v>
          </cell>
          <cell r="D23">
            <v>0.85299999999999998</v>
          </cell>
          <cell r="E23">
            <v>0</v>
          </cell>
          <cell r="F23">
            <v>0</v>
          </cell>
          <cell r="G23">
            <v>4</v>
          </cell>
          <cell r="H23">
            <v>7.817976279999999</v>
          </cell>
          <cell r="I23">
            <v>8.6709762799999996</v>
          </cell>
        </row>
        <row r="24">
          <cell r="B24" t="str">
            <v>Y tế và hoạt động trợ giúp xã hội</v>
          </cell>
          <cell r="C24">
            <v>0</v>
          </cell>
          <cell r="D24">
            <v>0</v>
          </cell>
          <cell r="E24">
            <v>2</v>
          </cell>
          <cell r="F24">
            <v>1.453338</v>
          </cell>
          <cell r="G24">
            <v>6</v>
          </cell>
          <cell r="H24">
            <v>4.0011461300000004</v>
          </cell>
          <cell r="I24">
            <v>5.4544841300000009</v>
          </cell>
        </row>
        <row r="25">
          <cell r="B25" t="str">
            <v>Hoạt động dịch vụ khác</v>
          </cell>
          <cell r="C25">
            <v>1</v>
          </cell>
          <cell r="D25">
            <v>0.1</v>
          </cell>
          <cell r="E25">
            <v>2</v>
          </cell>
          <cell r="F25">
            <v>0.36280499999999999</v>
          </cell>
          <cell r="G25">
            <v>8</v>
          </cell>
          <cell r="H25">
            <v>1.8477824900000002</v>
          </cell>
          <cell r="I25">
            <v>2.3105874900000001</v>
          </cell>
        </row>
        <row r="26">
          <cell r="B26" t="str">
            <v>Nghệ thuật, vui chơi và giải trí</v>
          </cell>
          <cell r="C26">
            <v>0</v>
          </cell>
          <cell r="D26">
            <v>0</v>
          </cell>
          <cell r="E26">
            <v>0</v>
          </cell>
          <cell r="F26">
            <v>0</v>
          </cell>
          <cell r="G26">
            <v>7</v>
          </cell>
          <cell r="H26">
            <v>1.00434603</v>
          </cell>
          <cell r="I26">
            <v>1.00434603</v>
          </cell>
        </row>
        <row r="27">
          <cell r="I27">
            <v>14030.381358034765</v>
          </cell>
        </row>
        <row r="33">
          <cell r="B33" t="str">
            <v>Singapore</v>
          </cell>
          <cell r="C33">
            <v>99</v>
          </cell>
          <cell r="D33">
            <v>1156.2535008799998</v>
          </cell>
          <cell r="E33">
            <v>43</v>
          </cell>
          <cell r="F33">
            <v>2408.2098940000001</v>
          </cell>
          <cell r="G33">
            <v>168</v>
          </cell>
          <cell r="H33">
            <v>574.88086800000008</v>
          </cell>
          <cell r="I33">
            <v>4139.3442628800003</v>
          </cell>
        </row>
        <row r="34">
          <cell r="B34" t="str">
            <v>Hàn Quốc</v>
          </cell>
          <cell r="C34">
            <v>160</v>
          </cell>
          <cell r="D34">
            <v>330.86658896</v>
          </cell>
          <cell r="E34">
            <v>175</v>
          </cell>
          <cell r="F34">
            <v>2033.2424574921874</v>
          </cell>
          <cell r="G34">
            <v>626</v>
          </cell>
          <cell r="H34">
            <v>296.35494178869527</v>
          </cell>
          <cell r="I34">
            <v>2660.4639882408828</v>
          </cell>
        </row>
        <row r="35">
          <cell r="B35" t="str">
            <v>Đan Mạch</v>
          </cell>
          <cell r="C35">
            <v>6</v>
          </cell>
          <cell r="D35">
            <v>1320.516562</v>
          </cell>
          <cell r="E35">
            <v>1</v>
          </cell>
          <cell r="F35">
            <v>0.41</v>
          </cell>
          <cell r="G35">
            <v>4</v>
          </cell>
          <cell r="H35">
            <v>0.19147</v>
          </cell>
          <cell r="I35">
            <v>1321.1180320000001</v>
          </cell>
        </row>
        <row r="36">
          <cell r="B36" t="str">
            <v>Trung Quốc</v>
          </cell>
          <cell r="C36">
            <v>97</v>
          </cell>
          <cell r="D36">
            <v>629.28536699000006</v>
          </cell>
          <cell r="E36">
            <v>54</v>
          </cell>
          <cell r="F36">
            <v>583.02763832499693</v>
          </cell>
          <cell r="G36">
            <v>144</v>
          </cell>
          <cell r="H36">
            <v>60.429495820000021</v>
          </cell>
          <cell r="I36">
            <v>1272.7425011349972</v>
          </cell>
        </row>
        <row r="37">
          <cell r="B37" t="str">
            <v>Nhật Bản</v>
          </cell>
          <cell r="C37">
            <v>82</v>
          </cell>
          <cell r="D37">
            <v>432.29871983000004</v>
          </cell>
          <cell r="E37">
            <v>64</v>
          </cell>
          <cell r="F37">
            <v>511.10073369921872</v>
          </cell>
          <cell r="G37">
            <v>102</v>
          </cell>
          <cell r="H37">
            <v>114.18736630478257</v>
          </cell>
          <cell r="I37">
            <v>1057.5868198340013</v>
          </cell>
        </row>
        <row r="38">
          <cell r="B38" t="str">
            <v>Hồng Kông</v>
          </cell>
          <cell r="C38">
            <v>45</v>
          </cell>
          <cell r="D38">
            <v>314.81001250000003</v>
          </cell>
          <cell r="E38">
            <v>37</v>
          </cell>
          <cell r="F38">
            <v>444.38697462499999</v>
          </cell>
          <cell r="G38">
            <v>24</v>
          </cell>
          <cell r="H38">
            <v>13.771194400000001</v>
          </cell>
          <cell r="I38">
            <v>772.96818152500009</v>
          </cell>
        </row>
        <row r="39">
          <cell r="B39" t="str">
            <v>Hà Lan</v>
          </cell>
          <cell r="C39">
            <v>14</v>
          </cell>
          <cell r="D39">
            <v>18.805622</v>
          </cell>
          <cell r="E39">
            <v>1</v>
          </cell>
          <cell r="F39">
            <v>18.667999999999999</v>
          </cell>
          <cell r="G39">
            <v>12</v>
          </cell>
          <cell r="H39">
            <v>609.53683314</v>
          </cell>
          <cell r="I39">
            <v>647.01045513999998</v>
          </cell>
        </row>
        <row r="40">
          <cell r="B40" t="str">
            <v>Đài Loan</v>
          </cell>
          <cell r="C40">
            <v>31</v>
          </cell>
          <cell r="D40">
            <v>329.77973800000001</v>
          </cell>
          <cell r="E40">
            <v>24</v>
          </cell>
          <cell r="F40">
            <v>204.72838437499999</v>
          </cell>
          <cell r="G40">
            <v>86</v>
          </cell>
          <cell r="H40">
            <v>60.372896959999984</v>
          </cell>
          <cell r="I40">
            <v>594.88101933499991</v>
          </cell>
        </row>
        <row r="41">
          <cell r="B41" t="str">
            <v>Hoa Kỳ</v>
          </cell>
          <cell r="C41">
            <v>36</v>
          </cell>
          <cell r="D41">
            <v>129.82354699999999</v>
          </cell>
          <cell r="E41">
            <v>11</v>
          </cell>
          <cell r="F41">
            <v>22.684788218750001</v>
          </cell>
          <cell r="G41">
            <v>92</v>
          </cell>
          <cell r="H41">
            <v>78.951770038695656</v>
          </cell>
          <cell r="I41">
            <v>231.46010525744566</v>
          </cell>
        </row>
        <row r="42">
          <cell r="B42" t="str">
            <v>BritishVirginIslands</v>
          </cell>
          <cell r="C42">
            <v>12</v>
          </cell>
          <cell r="D42">
            <v>97.458624</v>
          </cell>
          <cell r="E42">
            <v>7</v>
          </cell>
          <cell r="F42">
            <v>41.116197999999997</v>
          </cell>
          <cell r="G42">
            <v>11</v>
          </cell>
          <cell r="H42">
            <v>73.117202000000006</v>
          </cell>
          <cell r="I42">
            <v>211.692024</v>
          </cell>
        </row>
        <row r="43">
          <cell r="B43" t="str">
            <v>Thái Lan</v>
          </cell>
          <cell r="C43">
            <v>14</v>
          </cell>
          <cell r="D43">
            <v>38.099185399999996</v>
          </cell>
          <cell r="E43">
            <v>7</v>
          </cell>
          <cell r="F43">
            <v>0.74469300000000005</v>
          </cell>
          <cell r="G43">
            <v>17</v>
          </cell>
          <cell r="H43">
            <v>143.79131207999998</v>
          </cell>
          <cell r="I43">
            <v>182.63519047999998</v>
          </cell>
        </row>
        <row r="44">
          <cell r="B44" t="str">
            <v>Malaysia</v>
          </cell>
          <cell r="C44">
            <v>12</v>
          </cell>
          <cell r="D44">
            <v>0.76420699999999997</v>
          </cell>
          <cell r="E44">
            <v>4</v>
          </cell>
          <cell r="F44">
            <v>131.097679</v>
          </cell>
          <cell r="G44">
            <v>31</v>
          </cell>
          <cell r="H44">
            <v>6.685950749565218</v>
          </cell>
          <cell r="I44">
            <v>138.54783674956522</v>
          </cell>
        </row>
        <row r="45">
          <cell r="B45" t="str">
            <v>Samoa</v>
          </cell>
          <cell r="C45">
            <v>8</v>
          </cell>
          <cell r="D45">
            <v>18.855073999999998</v>
          </cell>
          <cell r="E45">
            <v>8</v>
          </cell>
          <cell r="F45">
            <v>110.23097075976563</v>
          </cell>
          <cell r="G45">
            <v>3</v>
          </cell>
          <cell r="H45">
            <v>3.6585000000000001</v>
          </cell>
          <cell r="I45">
            <v>132.74454475976563</v>
          </cell>
        </row>
        <row r="46">
          <cell r="B46" t="str">
            <v>Cayman Islands</v>
          </cell>
          <cell r="C46">
            <v>0</v>
          </cell>
          <cell r="D46">
            <v>0</v>
          </cell>
          <cell r="E46">
            <v>0</v>
          </cell>
          <cell r="F46">
            <v>0</v>
          </cell>
          <cell r="G46">
            <v>10</v>
          </cell>
          <cell r="H46">
            <v>100.09182378260869</v>
          </cell>
          <cell r="I46">
            <v>100.09182378260869</v>
          </cell>
        </row>
        <row r="47">
          <cell r="B47" t="str">
            <v>Pháp</v>
          </cell>
          <cell r="C47">
            <v>14</v>
          </cell>
          <cell r="D47">
            <v>30.740715000000002</v>
          </cell>
          <cell r="E47">
            <v>3</v>
          </cell>
          <cell r="F47">
            <v>54.133603000000001</v>
          </cell>
          <cell r="G47">
            <v>39</v>
          </cell>
          <cell r="H47">
            <v>8.7969873699999983</v>
          </cell>
          <cell r="I47">
            <v>93.671305369999999</v>
          </cell>
        </row>
        <row r="48">
          <cell r="B48" t="str">
            <v>Thổ Nhĩ Kỳ</v>
          </cell>
          <cell r="C48">
            <v>0</v>
          </cell>
          <cell r="D48">
            <v>0</v>
          </cell>
          <cell r="E48">
            <v>2</v>
          </cell>
          <cell r="F48">
            <v>73.030078000000003</v>
          </cell>
          <cell r="G48">
            <v>13</v>
          </cell>
          <cell r="H48">
            <v>0.2214952</v>
          </cell>
          <cell r="I48">
            <v>73.25157320000001</v>
          </cell>
        </row>
        <row r="49">
          <cell r="B49" t="str">
            <v>Seychelles</v>
          </cell>
          <cell r="C49">
            <v>8</v>
          </cell>
          <cell r="D49">
            <v>21.843668000000001</v>
          </cell>
          <cell r="E49">
            <v>6</v>
          </cell>
          <cell r="F49">
            <v>15.574999999999999</v>
          </cell>
          <cell r="G49">
            <v>9</v>
          </cell>
          <cell r="H49">
            <v>29.014123869999999</v>
          </cell>
          <cell r="I49">
            <v>66.432791869999988</v>
          </cell>
        </row>
        <row r="50">
          <cell r="B50" t="str">
            <v>Vương quốc Anh</v>
          </cell>
          <cell r="C50">
            <v>15</v>
          </cell>
          <cell r="D50">
            <v>32.502890999999998</v>
          </cell>
          <cell r="E50">
            <v>9</v>
          </cell>
          <cell r="F50">
            <v>17.518025999999999</v>
          </cell>
          <cell r="G50">
            <v>32</v>
          </cell>
          <cell r="H50">
            <v>7.8694837599999996</v>
          </cell>
          <cell r="I50">
            <v>57.890400759999999</v>
          </cell>
        </row>
        <row r="51">
          <cell r="B51" t="str">
            <v>Brunei Darussalam</v>
          </cell>
          <cell r="C51">
            <v>1</v>
          </cell>
          <cell r="D51">
            <v>5</v>
          </cell>
          <cell r="E51">
            <v>1</v>
          </cell>
          <cell r="F51">
            <v>36</v>
          </cell>
          <cell r="G51">
            <v>0</v>
          </cell>
          <cell r="H51">
            <v>0</v>
          </cell>
          <cell r="I51">
            <v>41</v>
          </cell>
        </row>
        <row r="52">
          <cell r="B52" t="str">
            <v>CHLB Đức</v>
          </cell>
          <cell r="C52">
            <v>11</v>
          </cell>
          <cell r="D52">
            <v>5.1296451000000003</v>
          </cell>
          <cell r="E52">
            <v>6</v>
          </cell>
          <cell r="F52">
            <v>24.352309999999999</v>
          </cell>
          <cell r="G52">
            <v>21</v>
          </cell>
          <cell r="H52">
            <v>4.5471680000000001</v>
          </cell>
          <cell r="I52">
            <v>34.0291231</v>
          </cell>
        </row>
        <row r="53">
          <cell r="B53" t="str">
            <v>Australia</v>
          </cell>
          <cell r="C53">
            <v>14</v>
          </cell>
          <cell r="D53">
            <v>2.3410709999999999</v>
          </cell>
          <cell r="E53">
            <v>3</v>
          </cell>
          <cell r="F53">
            <v>15.02</v>
          </cell>
          <cell r="G53">
            <v>43</v>
          </cell>
          <cell r="H53">
            <v>11.70675063</v>
          </cell>
          <cell r="I53">
            <v>29.067821629999997</v>
          </cell>
        </row>
        <row r="54">
          <cell r="B54" t="str">
            <v>Ấn Độ</v>
          </cell>
          <cell r="C54">
            <v>13</v>
          </cell>
          <cell r="D54">
            <v>0.41985820000000001</v>
          </cell>
          <cell r="E54">
            <v>4</v>
          </cell>
          <cell r="F54">
            <v>23.129314999999998</v>
          </cell>
          <cell r="G54">
            <v>25</v>
          </cell>
          <cell r="H54">
            <v>2.4574285926086961</v>
          </cell>
          <cell r="I54">
            <v>26.006601792608695</v>
          </cell>
        </row>
        <row r="55">
          <cell r="B55" t="str">
            <v>Ba Lan</v>
          </cell>
          <cell r="C55">
            <v>2</v>
          </cell>
          <cell r="D55">
            <v>4.8390000000000004E-3</v>
          </cell>
          <cell r="E55">
            <v>1</v>
          </cell>
          <cell r="F55">
            <v>22.508008</v>
          </cell>
          <cell r="G55">
            <v>0</v>
          </cell>
          <cell r="H55">
            <v>0</v>
          </cell>
          <cell r="I55">
            <v>22.512847000000001</v>
          </cell>
        </row>
        <row r="56">
          <cell r="B56" t="str">
            <v>Campuchia</v>
          </cell>
          <cell r="C56">
            <v>1</v>
          </cell>
          <cell r="D56">
            <v>1</v>
          </cell>
          <cell r="E56">
            <v>0</v>
          </cell>
          <cell r="F56">
            <v>0</v>
          </cell>
          <cell r="G56">
            <v>2</v>
          </cell>
          <cell r="H56">
            <v>16.936800000000002</v>
          </cell>
          <cell r="I56">
            <v>17.936800000000002</v>
          </cell>
        </row>
        <row r="57">
          <cell r="B57" t="str">
            <v>Tây Ban Nha</v>
          </cell>
          <cell r="C57">
            <v>1</v>
          </cell>
          <cell r="D57">
            <v>5.827</v>
          </cell>
          <cell r="E57">
            <v>0</v>
          </cell>
          <cell r="F57">
            <v>0</v>
          </cell>
          <cell r="G57">
            <v>3</v>
          </cell>
          <cell r="H57">
            <v>6.9227322000000004</v>
          </cell>
          <cell r="I57">
            <v>12.7497322</v>
          </cell>
        </row>
        <row r="58">
          <cell r="B58" t="str">
            <v>Philippines</v>
          </cell>
          <cell r="C58">
            <v>1</v>
          </cell>
          <cell r="D58">
            <v>0.26734400000000003</v>
          </cell>
          <cell r="E58">
            <v>1</v>
          </cell>
          <cell r="F58">
            <v>2</v>
          </cell>
          <cell r="G58">
            <v>25</v>
          </cell>
          <cell r="H58">
            <v>9.2515228399999998</v>
          </cell>
          <cell r="I58">
            <v>11.518866839999999</v>
          </cell>
        </row>
        <row r="59">
          <cell r="B59" t="str">
            <v>Indonesia</v>
          </cell>
          <cell r="C59">
            <v>0</v>
          </cell>
          <cell r="D59">
            <v>0</v>
          </cell>
          <cell r="E59">
            <v>1</v>
          </cell>
          <cell r="F59">
            <v>5.27</v>
          </cell>
          <cell r="G59">
            <v>3</v>
          </cell>
          <cell r="H59">
            <v>5.01049889</v>
          </cell>
          <cell r="I59">
            <v>10.280498890000001</v>
          </cell>
        </row>
        <row r="60">
          <cell r="B60" t="str">
            <v>Marshall Islands</v>
          </cell>
          <cell r="C60">
            <v>3</v>
          </cell>
          <cell r="D60">
            <v>9.7652400000000004</v>
          </cell>
          <cell r="E60">
            <v>0</v>
          </cell>
          <cell r="F60">
            <v>0</v>
          </cell>
          <cell r="G60">
            <v>0</v>
          </cell>
          <cell r="H60">
            <v>0</v>
          </cell>
          <cell r="I60">
            <v>9.7652400000000004</v>
          </cell>
        </row>
        <row r="61">
          <cell r="B61" t="str">
            <v>Thụy Sỹ</v>
          </cell>
          <cell r="C61">
            <v>5</v>
          </cell>
          <cell r="D61">
            <v>2.2730000000000001</v>
          </cell>
          <cell r="E61">
            <v>5</v>
          </cell>
          <cell r="F61">
            <v>5.8712920000000004</v>
          </cell>
          <cell r="G61">
            <v>7</v>
          </cell>
          <cell r="H61">
            <v>0.54455315999999987</v>
          </cell>
          <cell r="I61">
            <v>8.6888451599999996</v>
          </cell>
        </row>
        <row r="62">
          <cell r="B62" t="str">
            <v>Mauritius</v>
          </cell>
          <cell r="C62">
            <v>2</v>
          </cell>
          <cell r="D62">
            <v>1.0489999999999999</v>
          </cell>
          <cell r="E62">
            <v>1</v>
          </cell>
          <cell r="F62">
            <v>5.5</v>
          </cell>
          <cell r="G62">
            <v>0</v>
          </cell>
          <cell r="H62">
            <v>0</v>
          </cell>
          <cell r="I62">
            <v>6.5489999999999995</v>
          </cell>
        </row>
        <row r="63">
          <cell r="B63" t="str">
            <v>Italia</v>
          </cell>
          <cell r="C63">
            <v>7</v>
          </cell>
          <cell r="D63">
            <v>0.22456999999999999</v>
          </cell>
          <cell r="E63">
            <v>1</v>
          </cell>
          <cell r="F63">
            <v>5.7</v>
          </cell>
          <cell r="G63">
            <v>1</v>
          </cell>
          <cell r="H63">
            <v>0.02</v>
          </cell>
          <cell r="I63">
            <v>5.9445699999999997</v>
          </cell>
        </row>
        <row r="64">
          <cell r="B64" t="str">
            <v>Luxembourg</v>
          </cell>
          <cell r="C64">
            <v>0</v>
          </cell>
          <cell r="D64">
            <v>0</v>
          </cell>
          <cell r="E64">
            <v>0</v>
          </cell>
          <cell r="F64">
            <v>0</v>
          </cell>
          <cell r="G64">
            <v>3</v>
          </cell>
          <cell r="H64">
            <v>5.6598844700000006</v>
          </cell>
          <cell r="I64">
            <v>5.6598844700000006</v>
          </cell>
        </row>
        <row r="65">
          <cell r="B65" t="str">
            <v>Nigeria</v>
          </cell>
          <cell r="C65">
            <v>0</v>
          </cell>
          <cell r="D65">
            <v>0</v>
          </cell>
          <cell r="E65">
            <v>0</v>
          </cell>
          <cell r="F65">
            <v>0</v>
          </cell>
          <cell r="G65">
            <v>25</v>
          </cell>
          <cell r="H65">
            <v>5.4592084300000003</v>
          </cell>
          <cell r="I65">
            <v>5.4592084300000003</v>
          </cell>
        </row>
        <row r="66">
          <cell r="B66" t="str">
            <v>Canada</v>
          </cell>
          <cell r="C66">
            <v>7</v>
          </cell>
          <cell r="D66">
            <v>1.066111</v>
          </cell>
          <cell r="E66">
            <v>1</v>
          </cell>
          <cell r="F66">
            <v>1.9E-2</v>
          </cell>
          <cell r="G66">
            <v>27</v>
          </cell>
          <cell r="H66">
            <v>4.0133208800000002</v>
          </cell>
          <cell r="I66">
            <v>5.0984318799999997</v>
          </cell>
        </row>
        <row r="67">
          <cell r="B67" t="str">
            <v>Thụy Điển</v>
          </cell>
          <cell r="C67">
            <v>1</v>
          </cell>
          <cell r="D67">
            <v>0.02</v>
          </cell>
          <cell r="E67">
            <v>0</v>
          </cell>
          <cell r="F67">
            <v>0</v>
          </cell>
          <cell r="G67">
            <v>6</v>
          </cell>
          <cell r="H67">
            <v>2.8588754700000001</v>
          </cell>
          <cell r="I67">
            <v>2.8788754700000001</v>
          </cell>
        </row>
        <row r="68">
          <cell r="B68" t="str">
            <v>Ireland</v>
          </cell>
          <cell r="C68">
            <v>4</v>
          </cell>
          <cell r="D68">
            <v>0.83</v>
          </cell>
          <cell r="E68">
            <v>1</v>
          </cell>
          <cell r="F68">
            <v>0.25374600000000003</v>
          </cell>
          <cell r="G68">
            <v>3</v>
          </cell>
          <cell r="H68">
            <v>0.81884803000000006</v>
          </cell>
          <cell r="I68">
            <v>1.9025940300000002</v>
          </cell>
        </row>
        <row r="69">
          <cell r="B69" t="str">
            <v>Liên bang Nga</v>
          </cell>
          <cell r="C69">
            <v>2</v>
          </cell>
          <cell r="D69">
            <v>3.3251000000000003E-2</v>
          </cell>
          <cell r="E69">
            <v>0</v>
          </cell>
          <cell r="F69">
            <v>0</v>
          </cell>
          <cell r="G69">
            <v>24</v>
          </cell>
          <cell r="H69">
            <v>1.8673403200000001</v>
          </cell>
          <cell r="I69">
            <v>1.90059132</v>
          </cell>
        </row>
        <row r="70">
          <cell r="B70" t="str">
            <v>Phần Lan</v>
          </cell>
          <cell r="C70">
            <v>2</v>
          </cell>
          <cell r="D70">
            <v>5.5E-2</v>
          </cell>
          <cell r="E70">
            <v>1</v>
          </cell>
          <cell r="F70">
            <v>0.55741362500000002</v>
          </cell>
          <cell r="G70">
            <v>2</v>
          </cell>
          <cell r="H70">
            <v>0.65723847000000002</v>
          </cell>
          <cell r="I70">
            <v>1.2696520950000001</v>
          </cell>
        </row>
        <row r="71">
          <cell r="B71" t="str">
            <v>New Zealand</v>
          </cell>
          <cell r="C71">
            <v>2</v>
          </cell>
          <cell r="D71">
            <v>1.05</v>
          </cell>
          <cell r="E71">
            <v>0</v>
          </cell>
          <cell r="F71">
            <v>0</v>
          </cell>
          <cell r="G71">
            <v>3</v>
          </cell>
          <cell r="H71">
            <v>0.17913328000000001</v>
          </cell>
          <cell r="I71">
            <v>1.2291332800000001</v>
          </cell>
        </row>
        <row r="72">
          <cell r="B72" t="str">
            <v>Bỉ</v>
          </cell>
          <cell r="C72">
            <v>1</v>
          </cell>
          <cell r="D72">
            <v>0.84344600000000003</v>
          </cell>
          <cell r="E72">
            <v>1</v>
          </cell>
          <cell r="F72">
            <v>0.19564999999999999</v>
          </cell>
          <cell r="G72">
            <v>5</v>
          </cell>
          <cell r="H72">
            <v>0.1513388</v>
          </cell>
          <cell r="I72">
            <v>1.1904348</v>
          </cell>
        </row>
        <row r="73">
          <cell r="B73" t="str">
            <v>Cộng hòa Séc</v>
          </cell>
          <cell r="C73">
            <v>1</v>
          </cell>
          <cell r="D73">
            <v>1.1000000000000001</v>
          </cell>
          <cell r="E73">
            <v>0</v>
          </cell>
          <cell r="F73">
            <v>0</v>
          </cell>
          <cell r="G73">
            <v>1</v>
          </cell>
          <cell r="H73">
            <v>2.6086939999999999E-2</v>
          </cell>
          <cell r="I73">
            <v>1.12608694</v>
          </cell>
        </row>
        <row r="74">
          <cell r="B74" t="str">
            <v>Belize</v>
          </cell>
          <cell r="C74">
            <v>0</v>
          </cell>
          <cell r="D74">
            <v>0</v>
          </cell>
          <cell r="E74">
            <v>1</v>
          </cell>
          <cell r="F74">
            <v>0.08</v>
          </cell>
          <cell r="G74">
            <v>1</v>
          </cell>
          <cell r="H74">
            <v>1.0309999999999999</v>
          </cell>
          <cell r="I74">
            <v>1.111</v>
          </cell>
        </row>
        <row r="75">
          <cell r="B75" t="str">
            <v>Áo</v>
          </cell>
          <cell r="C75">
            <v>3</v>
          </cell>
          <cell r="D75">
            <v>0.69572000000000001</v>
          </cell>
          <cell r="E75">
            <v>0</v>
          </cell>
          <cell r="F75">
            <v>0</v>
          </cell>
          <cell r="G75">
            <v>2</v>
          </cell>
          <cell r="H75">
            <v>0.148755</v>
          </cell>
          <cell r="I75">
            <v>0.84447499999999998</v>
          </cell>
        </row>
        <row r="76">
          <cell r="B76" t="str">
            <v>United States Virgin Islands</v>
          </cell>
          <cell r="C76">
            <v>0</v>
          </cell>
          <cell r="D76">
            <v>0</v>
          </cell>
          <cell r="E76">
            <v>1</v>
          </cell>
          <cell r="F76">
            <v>0.8219411875</v>
          </cell>
          <cell r="G76">
            <v>0</v>
          </cell>
          <cell r="H76">
            <v>0</v>
          </cell>
          <cell r="I76">
            <v>0.8219411875</v>
          </cell>
        </row>
        <row r="77">
          <cell r="B77" t="str">
            <v>Sri Lanka</v>
          </cell>
          <cell r="C77">
            <v>1</v>
          </cell>
          <cell r="D77">
            <v>0.01</v>
          </cell>
          <cell r="E77">
            <v>0</v>
          </cell>
          <cell r="F77">
            <v>0</v>
          </cell>
          <cell r="G77">
            <v>3</v>
          </cell>
          <cell r="H77">
            <v>0.75862889</v>
          </cell>
          <cell r="I77">
            <v>0.76862889000000001</v>
          </cell>
        </row>
        <row r="78">
          <cell r="B78" t="str">
            <v>Saint Kitts and Nevis</v>
          </cell>
          <cell r="C78">
            <v>0</v>
          </cell>
          <cell r="D78">
            <v>0</v>
          </cell>
          <cell r="E78">
            <v>0</v>
          </cell>
          <cell r="F78">
            <v>0</v>
          </cell>
          <cell r="G78">
            <v>1</v>
          </cell>
          <cell r="H78">
            <v>0.69575500000000001</v>
          </cell>
          <cell r="I78">
            <v>0.69575500000000001</v>
          </cell>
        </row>
        <row r="79">
          <cell r="B79" t="str">
            <v>Côte d'Ivoire</v>
          </cell>
          <cell r="C79">
            <v>0</v>
          </cell>
          <cell r="D79">
            <v>0</v>
          </cell>
          <cell r="E79">
            <v>0</v>
          </cell>
          <cell r="F79">
            <v>0</v>
          </cell>
          <cell r="G79">
            <v>2</v>
          </cell>
          <cell r="H79">
            <v>0.68630899999999995</v>
          </cell>
          <cell r="I79">
            <v>0.68630899999999995</v>
          </cell>
        </row>
        <row r="80">
          <cell r="B80" t="str">
            <v>Pakistan</v>
          </cell>
          <cell r="C80">
            <v>0</v>
          </cell>
          <cell r="D80">
            <v>0</v>
          </cell>
          <cell r="E80">
            <v>0</v>
          </cell>
          <cell r="F80">
            <v>0</v>
          </cell>
          <cell r="G80">
            <v>4</v>
          </cell>
          <cell r="H80">
            <v>0.56506893000000002</v>
          </cell>
          <cell r="I80">
            <v>0.56506893000000002</v>
          </cell>
        </row>
        <row r="81">
          <cell r="B81" t="str">
            <v>Ai Cập</v>
          </cell>
          <cell r="C81">
            <v>0</v>
          </cell>
          <cell r="D81">
            <v>0</v>
          </cell>
          <cell r="E81">
            <v>0</v>
          </cell>
          <cell r="F81">
            <v>0</v>
          </cell>
          <cell r="G81">
            <v>1</v>
          </cell>
          <cell r="H81">
            <v>0.52200000000000002</v>
          </cell>
          <cell r="I81">
            <v>0.52200000000000002</v>
          </cell>
        </row>
        <row r="82">
          <cell r="B82" t="str">
            <v>Israel</v>
          </cell>
          <cell r="C82">
            <v>0</v>
          </cell>
          <cell r="D82">
            <v>0</v>
          </cell>
          <cell r="E82">
            <v>0</v>
          </cell>
          <cell r="F82">
            <v>0</v>
          </cell>
          <cell r="G82">
            <v>4</v>
          </cell>
          <cell r="H82">
            <v>0.50311253</v>
          </cell>
          <cell r="I82">
            <v>0.50311253</v>
          </cell>
        </row>
        <row r="83">
          <cell r="B83" t="str">
            <v>Ukraina</v>
          </cell>
          <cell r="C83">
            <v>0</v>
          </cell>
          <cell r="D83">
            <v>0</v>
          </cell>
          <cell r="E83">
            <v>0</v>
          </cell>
          <cell r="F83">
            <v>0</v>
          </cell>
          <cell r="G83">
            <v>3</v>
          </cell>
          <cell r="H83">
            <v>0.496471</v>
          </cell>
          <cell r="I83">
            <v>0.496471</v>
          </cell>
        </row>
        <row r="84">
          <cell r="B84" t="str">
            <v>Yemen</v>
          </cell>
          <cell r="C84">
            <v>0</v>
          </cell>
          <cell r="D84">
            <v>0</v>
          </cell>
          <cell r="E84">
            <v>0</v>
          </cell>
          <cell r="F84">
            <v>0</v>
          </cell>
          <cell r="G84">
            <v>1</v>
          </cell>
          <cell r="H84">
            <v>0.444247</v>
          </cell>
          <cell r="I84">
            <v>0.444247</v>
          </cell>
        </row>
        <row r="85">
          <cell r="B85" t="str">
            <v>Afghanistan</v>
          </cell>
          <cell r="C85">
            <v>0</v>
          </cell>
          <cell r="D85">
            <v>0</v>
          </cell>
          <cell r="E85">
            <v>0</v>
          </cell>
          <cell r="F85">
            <v>0</v>
          </cell>
          <cell r="G85">
            <v>1</v>
          </cell>
          <cell r="H85">
            <v>0.43258208000000004</v>
          </cell>
          <cell r="I85">
            <v>0.43258208000000004</v>
          </cell>
        </row>
        <row r="86">
          <cell r="B86" t="str">
            <v>Vanuatu</v>
          </cell>
          <cell r="C86">
            <v>0</v>
          </cell>
          <cell r="D86">
            <v>0</v>
          </cell>
          <cell r="E86">
            <v>0</v>
          </cell>
          <cell r="F86">
            <v>0</v>
          </cell>
          <cell r="G86">
            <v>3</v>
          </cell>
          <cell r="H86">
            <v>0.36241800000000002</v>
          </cell>
          <cell r="I86">
            <v>0.36241800000000002</v>
          </cell>
        </row>
        <row r="87">
          <cell r="B87" t="str">
            <v>Hungary</v>
          </cell>
          <cell r="C87">
            <v>1</v>
          </cell>
          <cell r="D87">
            <v>0.3</v>
          </cell>
          <cell r="E87">
            <v>0</v>
          </cell>
          <cell r="F87">
            <v>0</v>
          </cell>
          <cell r="G87">
            <v>1</v>
          </cell>
          <cell r="H87">
            <v>5.6000000000000001E-2</v>
          </cell>
          <cell r="I87">
            <v>0.35599999999999998</v>
          </cell>
        </row>
        <row r="88">
          <cell r="B88" t="str">
            <v>Nam Phi</v>
          </cell>
          <cell r="C88">
            <v>1</v>
          </cell>
          <cell r="D88">
            <v>2.5000000000000001E-2</v>
          </cell>
          <cell r="E88">
            <v>0</v>
          </cell>
          <cell r="F88">
            <v>0</v>
          </cell>
          <cell r="G88">
            <v>3</v>
          </cell>
          <cell r="H88">
            <v>0.2940354</v>
          </cell>
          <cell r="I88">
            <v>0.31903540000000002</v>
          </cell>
        </row>
        <row r="89">
          <cell r="B89" t="str">
            <v>Sudan</v>
          </cell>
          <cell r="C89">
            <v>0</v>
          </cell>
          <cell r="D89">
            <v>0</v>
          </cell>
          <cell r="E89">
            <v>0</v>
          </cell>
          <cell r="F89">
            <v>0</v>
          </cell>
          <cell r="G89">
            <v>1</v>
          </cell>
          <cell r="H89">
            <v>0.30320094000000003</v>
          </cell>
          <cell r="I89">
            <v>0.30320094000000003</v>
          </cell>
        </row>
        <row r="90">
          <cell r="B90" t="str">
            <v>Burkina Faso</v>
          </cell>
          <cell r="C90">
            <v>0</v>
          </cell>
          <cell r="D90">
            <v>0</v>
          </cell>
          <cell r="E90">
            <v>0</v>
          </cell>
          <cell r="F90">
            <v>0</v>
          </cell>
          <cell r="G90">
            <v>1</v>
          </cell>
          <cell r="H90">
            <v>0.27801779999999998</v>
          </cell>
          <cell r="I90">
            <v>0.27801779999999998</v>
          </cell>
        </row>
        <row r="91">
          <cell r="B91" t="str">
            <v>Bermuda</v>
          </cell>
          <cell r="C91">
            <v>1</v>
          </cell>
          <cell r="D91">
            <v>0.27500000000000002</v>
          </cell>
          <cell r="E91">
            <v>0</v>
          </cell>
          <cell r="F91">
            <v>0</v>
          </cell>
          <cell r="G91">
            <v>0</v>
          </cell>
          <cell r="H91">
            <v>0</v>
          </cell>
          <cell r="I91">
            <v>0.27500000000000002</v>
          </cell>
        </row>
        <row r="92">
          <cell r="B92" t="str">
            <v>Cu Ba</v>
          </cell>
          <cell r="C92">
            <v>0</v>
          </cell>
          <cell r="D92">
            <v>0</v>
          </cell>
          <cell r="E92">
            <v>0</v>
          </cell>
          <cell r="F92">
            <v>0</v>
          </cell>
          <cell r="G92">
            <v>2</v>
          </cell>
          <cell r="H92">
            <v>0.26086900000000002</v>
          </cell>
          <cell r="I92">
            <v>0.26086900000000002</v>
          </cell>
        </row>
        <row r="93">
          <cell r="B93" t="str">
            <v>Hy Lạp</v>
          </cell>
          <cell r="C93">
            <v>0</v>
          </cell>
          <cell r="D93">
            <v>0</v>
          </cell>
          <cell r="E93">
            <v>0</v>
          </cell>
          <cell r="F93">
            <v>0</v>
          </cell>
          <cell r="G93">
            <v>1</v>
          </cell>
          <cell r="H93">
            <v>0.20872085000000001</v>
          </cell>
          <cell r="I93">
            <v>0.20872085000000001</v>
          </cell>
        </row>
        <row r="94">
          <cell r="B94" t="str">
            <v>Syrian Arab Republic</v>
          </cell>
          <cell r="C94">
            <v>0</v>
          </cell>
          <cell r="D94">
            <v>0</v>
          </cell>
          <cell r="E94">
            <v>0</v>
          </cell>
          <cell r="F94">
            <v>0</v>
          </cell>
          <cell r="G94">
            <v>2</v>
          </cell>
          <cell r="H94">
            <v>0.20791366999999999</v>
          </cell>
          <cell r="I94">
            <v>0.20791366999999999</v>
          </cell>
        </row>
        <row r="95">
          <cell r="B95" t="str">
            <v>Kazakhstan</v>
          </cell>
          <cell r="C95">
            <v>0</v>
          </cell>
          <cell r="D95">
            <v>0</v>
          </cell>
          <cell r="E95">
            <v>0</v>
          </cell>
          <cell r="F95">
            <v>0</v>
          </cell>
          <cell r="G95">
            <v>2</v>
          </cell>
          <cell r="H95">
            <v>0.20007088000000001</v>
          </cell>
          <cell r="I95">
            <v>0.20007088000000001</v>
          </cell>
        </row>
        <row r="96">
          <cell r="B96" t="str">
            <v>Bangladesh</v>
          </cell>
          <cell r="C96">
            <v>1</v>
          </cell>
          <cell r="D96">
            <v>0.05</v>
          </cell>
          <cell r="E96">
            <v>0</v>
          </cell>
          <cell r="F96">
            <v>0</v>
          </cell>
          <cell r="G96">
            <v>1</v>
          </cell>
          <cell r="H96">
            <v>0.13198399999999999</v>
          </cell>
          <cell r="I96">
            <v>0.18198399999999998</v>
          </cell>
        </row>
        <row r="97">
          <cell r="B97" t="str">
            <v>Algeria</v>
          </cell>
          <cell r="C97">
            <v>0</v>
          </cell>
          <cell r="D97">
            <v>0</v>
          </cell>
          <cell r="E97">
            <v>0</v>
          </cell>
          <cell r="F97">
            <v>0</v>
          </cell>
          <cell r="G97">
            <v>1</v>
          </cell>
          <cell r="H97">
            <v>0.13900000000000001</v>
          </cell>
          <cell r="I97">
            <v>0.13900000000000001</v>
          </cell>
        </row>
        <row r="98">
          <cell r="B98" t="str">
            <v>Rumani</v>
          </cell>
          <cell r="C98">
            <v>1</v>
          </cell>
          <cell r="D98">
            <v>0.13477700000000001</v>
          </cell>
          <cell r="E98">
            <v>0</v>
          </cell>
          <cell r="F98">
            <v>0</v>
          </cell>
          <cell r="G98">
            <v>0</v>
          </cell>
          <cell r="H98">
            <v>0</v>
          </cell>
          <cell r="I98">
            <v>0.13477700000000001</v>
          </cell>
        </row>
        <row r="99">
          <cell r="B99" t="str">
            <v>Libya</v>
          </cell>
          <cell r="C99">
            <v>1</v>
          </cell>
          <cell r="D99">
            <v>0.13200000000000001</v>
          </cell>
          <cell r="E99">
            <v>0</v>
          </cell>
          <cell r="F99">
            <v>0</v>
          </cell>
          <cell r="G99">
            <v>0</v>
          </cell>
          <cell r="H99">
            <v>0</v>
          </cell>
          <cell r="I99">
            <v>0.13200000000000001</v>
          </cell>
        </row>
        <row r="100">
          <cell r="B100" t="str">
            <v>Colombia</v>
          </cell>
          <cell r="C100">
            <v>0</v>
          </cell>
          <cell r="D100">
            <v>0</v>
          </cell>
          <cell r="E100">
            <v>0</v>
          </cell>
          <cell r="F100">
            <v>0</v>
          </cell>
          <cell r="G100">
            <v>1</v>
          </cell>
          <cell r="H100">
            <v>0.13035861000000001</v>
          </cell>
          <cell r="I100">
            <v>0.13035861000000001</v>
          </cell>
        </row>
        <row r="101">
          <cell r="B101" t="str">
            <v>Malta</v>
          </cell>
          <cell r="C101">
            <v>1</v>
          </cell>
          <cell r="D101">
            <v>0.1</v>
          </cell>
          <cell r="E101">
            <v>0</v>
          </cell>
          <cell r="F101">
            <v>0</v>
          </cell>
          <cell r="G101">
            <v>0</v>
          </cell>
          <cell r="H101">
            <v>0</v>
          </cell>
          <cell r="I101">
            <v>0.1</v>
          </cell>
        </row>
        <row r="102">
          <cell r="B102" t="str">
            <v>Cộng Hòa Síp</v>
          </cell>
          <cell r="C102">
            <v>1</v>
          </cell>
          <cell r="D102">
            <v>4.4999999999999998E-2</v>
          </cell>
          <cell r="E102">
            <v>0</v>
          </cell>
          <cell r="F102">
            <v>0</v>
          </cell>
          <cell r="G102">
            <v>2</v>
          </cell>
          <cell r="H102">
            <v>4.4782000000000002E-2</v>
          </cell>
          <cell r="I102">
            <v>8.9782000000000001E-2</v>
          </cell>
        </row>
        <row r="103">
          <cell r="B103" t="str">
            <v>Chile</v>
          </cell>
          <cell r="C103">
            <v>0</v>
          </cell>
          <cell r="D103">
            <v>0</v>
          </cell>
          <cell r="E103">
            <v>0</v>
          </cell>
          <cell r="F103">
            <v>0</v>
          </cell>
          <cell r="G103">
            <v>1</v>
          </cell>
          <cell r="H103">
            <v>8.7108000000000005E-2</v>
          </cell>
          <cell r="I103">
            <v>8.7108000000000005E-2</v>
          </cell>
        </row>
        <row r="104">
          <cell r="B104" t="str">
            <v>Latvia</v>
          </cell>
          <cell r="C104">
            <v>0</v>
          </cell>
          <cell r="D104">
            <v>0</v>
          </cell>
          <cell r="E104">
            <v>0</v>
          </cell>
          <cell r="F104">
            <v>0</v>
          </cell>
          <cell r="G104">
            <v>1</v>
          </cell>
          <cell r="H104">
            <v>8.6999999999999994E-2</v>
          </cell>
          <cell r="I104">
            <v>8.6999999999999994E-2</v>
          </cell>
        </row>
        <row r="105">
          <cell r="B105" t="str">
            <v>Libăng</v>
          </cell>
          <cell r="C105">
            <v>1</v>
          </cell>
          <cell r="D105">
            <v>0.08</v>
          </cell>
          <cell r="E105">
            <v>0</v>
          </cell>
          <cell r="F105">
            <v>0</v>
          </cell>
          <cell r="G105">
            <v>0</v>
          </cell>
          <cell r="H105">
            <v>0</v>
          </cell>
          <cell r="I105">
            <v>0.08</v>
          </cell>
        </row>
        <row r="106">
          <cell r="B106" t="str">
            <v>Nauy</v>
          </cell>
          <cell r="C106">
            <v>1</v>
          </cell>
          <cell r="D106">
            <v>0.02</v>
          </cell>
          <cell r="E106">
            <v>0</v>
          </cell>
          <cell r="F106">
            <v>0</v>
          </cell>
          <cell r="G106">
            <v>2</v>
          </cell>
          <cell r="H106">
            <v>3.0376589999999998E-2</v>
          </cell>
          <cell r="I106">
            <v>5.0376589999999999E-2</v>
          </cell>
        </row>
        <row r="107">
          <cell r="B107" t="str">
            <v>Albania</v>
          </cell>
          <cell r="C107">
            <v>0</v>
          </cell>
          <cell r="D107">
            <v>0</v>
          </cell>
          <cell r="E107">
            <v>0</v>
          </cell>
          <cell r="F107">
            <v>0</v>
          </cell>
          <cell r="G107">
            <v>1</v>
          </cell>
          <cell r="H107">
            <v>4.8119000000000002E-2</v>
          </cell>
          <cell r="I107">
            <v>4.8119000000000002E-2</v>
          </cell>
        </row>
        <row r="108">
          <cell r="B108" t="str">
            <v>Jordan</v>
          </cell>
          <cell r="C108">
            <v>1</v>
          </cell>
          <cell r="D108">
            <v>4.3499999999999997E-2</v>
          </cell>
          <cell r="E108">
            <v>0</v>
          </cell>
          <cell r="F108">
            <v>0</v>
          </cell>
          <cell r="G108">
            <v>0</v>
          </cell>
          <cell r="H108">
            <v>0</v>
          </cell>
          <cell r="I108">
            <v>4.3499999999999997E-2</v>
          </cell>
        </row>
        <row r="109">
          <cell r="B109" t="str">
            <v>Kyrgyzstan</v>
          </cell>
          <cell r="C109">
            <v>0</v>
          </cell>
          <cell r="D109">
            <v>0</v>
          </cell>
          <cell r="E109">
            <v>0</v>
          </cell>
          <cell r="F109">
            <v>0</v>
          </cell>
          <cell r="G109">
            <v>1</v>
          </cell>
          <cell r="H109">
            <v>3.4188040000000003E-2</v>
          </cell>
          <cell r="I109">
            <v>3.4188040000000003E-2</v>
          </cell>
        </row>
        <row r="110">
          <cell r="B110" t="str">
            <v>Iran (Islamic Republic of)</v>
          </cell>
          <cell r="C110">
            <v>1</v>
          </cell>
          <cell r="D110">
            <v>4.3569999999999998E-3</v>
          </cell>
          <cell r="E110">
            <v>1</v>
          </cell>
          <cell r="F110">
            <v>1.6673150390624999E-2</v>
          </cell>
          <cell r="G110">
            <v>1</v>
          </cell>
          <cell r="H110">
            <v>3.0000000000000001E-3</v>
          </cell>
          <cell r="I110">
            <v>2.4030150390624998E-2</v>
          </cell>
        </row>
        <row r="111">
          <cell r="B111" t="str">
            <v>Belarus</v>
          </cell>
          <cell r="C111">
            <v>0</v>
          </cell>
          <cell r="D111">
            <v>0</v>
          </cell>
          <cell r="E111">
            <v>0</v>
          </cell>
          <cell r="F111">
            <v>0</v>
          </cell>
          <cell r="G111">
            <v>1</v>
          </cell>
          <cell r="H111">
            <v>1.5634840000000001E-2</v>
          </cell>
          <cell r="I111">
            <v>1.5634840000000001E-2</v>
          </cell>
        </row>
        <row r="112">
          <cell r="B112" t="str">
            <v>Venezuela</v>
          </cell>
          <cell r="C112">
            <v>1</v>
          </cell>
          <cell r="D112">
            <v>1.4999999999999999E-2</v>
          </cell>
          <cell r="E112">
            <v>0</v>
          </cell>
          <cell r="F112">
            <v>0</v>
          </cell>
          <cell r="G112">
            <v>0</v>
          </cell>
          <cell r="H112">
            <v>0</v>
          </cell>
          <cell r="I112">
            <v>1.4999999999999999E-2</v>
          </cell>
        </row>
        <row r="113">
          <cell r="B113" t="str">
            <v>Iceland</v>
          </cell>
          <cell r="C113">
            <v>0</v>
          </cell>
          <cell r="D113">
            <v>0</v>
          </cell>
          <cell r="E113">
            <v>0</v>
          </cell>
          <cell r="F113">
            <v>0</v>
          </cell>
          <cell r="G113">
            <v>1</v>
          </cell>
          <cell r="H113">
            <v>0.01</v>
          </cell>
          <cell r="I113">
            <v>0.01</v>
          </cell>
        </row>
        <row r="114">
          <cell r="B114" t="str">
            <v>Djibouti</v>
          </cell>
          <cell r="C114">
            <v>0</v>
          </cell>
          <cell r="D114">
            <v>0</v>
          </cell>
          <cell r="E114">
            <v>0</v>
          </cell>
          <cell r="F114">
            <v>0</v>
          </cell>
          <cell r="G114">
            <v>1</v>
          </cell>
          <cell r="H114">
            <v>8.6199999999999992E-3</v>
          </cell>
          <cell r="I114">
            <v>8.6199999999999992E-3</v>
          </cell>
        </row>
        <row r="115">
          <cell r="B115" t="str">
            <v>Cameroon</v>
          </cell>
          <cell r="C115">
            <v>1</v>
          </cell>
          <cell r="D115">
            <v>5.0000000000000001E-3</v>
          </cell>
          <cell r="E115">
            <v>0</v>
          </cell>
          <cell r="F115">
            <v>0</v>
          </cell>
          <cell r="G115">
            <v>0</v>
          </cell>
          <cell r="H115">
            <v>0</v>
          </cell>
          <cell r="I115">
            <v>5.0000000000000001E-3</v>
          </cell>
        </row>
        <row r="116">
          <cell r="B116" t="str">
            <v>Isle of Man</v>
          </cell>
          <cell r="C116">
            <v>0</v>
          </cell>
          <cell r="D116">
            <v>0</v>
          </cell>
          <cell r="E116">
            <v>0</v>
          </cell>
          <cell r="F116">
            <v>0</v>
          </cell>
          <cell r="G116">
            <v>1</v>
          </cell>
          <cell r="H116">
            <v>4.3470000000000002E-3</v>
          </cell>
          <cell r="I116">
            <v>4.3470000000000002E-3</v>
          </cell>
        </row>
        <row r="125">
          <cell r="B125" t="str">
            <v>Bình Dương</v>
          </cell>
          <cell r="C125">
            <v>31</v>
          </cell>
          <cell r="D125">
            <v>1787.0045560000001</v>
          </cell>
          <cell r="E125">
            <v>13</v>
          </cell>
          <cell r="F125">
            <v>17.928999999999998</v>
          </cell>
          <cell r="G125">
            <v>88</v>
          </cell>
          <cell r="H125">
            <v>727.05302780956526</v>
          </cell>
          <cell r="I125">
            <v>2531.9865838095657</v>
          </cell>
        </row>
        <row r="126">
          <cell r="B126" t="str">
            <v>TP. Hồ Chí Minh</v>
          </cell>
          <cell r="C126">
            <v>304</v>
          </cell>
          <cell r="D126">
            <v>231.09823596000001</v>
          </cell>
          <cell r="E126">
            <v>68</v>
          </cell>
          <cell r="F126">
            <v>1377.0097752597655</v>
          </cell>
          <cell r="G126">
            <v>1166</v>
          </cell>
          <cell r="H126">
            <v>605.11597191000033</v>
          </cell>
          <cell r="I126">
            <v>2213.2239831297657</v>
          </cell>
        </row>
        <row r="127">
          <cell r="B127" t="str">
            <v>Bắc Ninh</v>
          </cell>
          <cell r="C127">
            <v>45</v>
          </cell>
          <cell r="D127">
            <v>117.31178399</v>
          </cell>
          <cell r="E127">
            <v>54</v>
          </cell>
          <cell r="F127">
            <v>1486.7758925000001</v>
          </cell>
          <cell r="G127">
            <v>27</v>
          </cell>
          <cell r="H127">
            <v>34.603885220000009</v>
          </cell>
          <cell r="I127">
            <v>1638.6915617100001</v>
          </cell>
        </row>
        <row r="128">
          <cell r="B128" t="str">
            <v>Thái Nguyên</v>
          </cell>
          <cell r="C128">
            <v>5</v>
          </cell>
          <cell r="D128">
            <v>320</v>
          </cell>
          <cell r="E128">
            <v>7</v>
          </cell>
          <cell r="F128">
            <v>1204.1367359999999</v>
          </cell>
          <cell r="G128">
            <v>4</v>
          </cell>
          <cell r="H128">
            <v>3.549515</v>
          </cell>
          <cell r="I128">
            <v>1527.6862509999999</v>
          </cell>
        </row>
        <row r="129">
          <cell r="B129" t="str">
            <v>Hải Phòng</v>
          </cell>
          <cell r="C129">
            <v>37</v>
          </cell>
          <cell r="D129">
            <v>585.86460099999999</v>
          </cell>
          <cell r="E129">
            <v>21</v>
          </cell>
          <cell r="F129">
            <v>331.67745621875002</v>
          </cell>
          <cell r="G129">
            <v>9</v>
          </cell>
          <cell r="H129">
            <v>7.3326746399999996</v>
          </cell>
          <cell r="I129">
            <v>924.87473185875001</v>
          </cell>
        </row>
        <row r="130">
          <cell r="B130" t="str">
            <v>Hà Nội</v>
          </cell>
          <cell r="C130">
            <v>155</v>
          </cell>
          <cell r="D130">
            <v>101.90087710999998</v>
          </cell>
          <cell r="E130">
            <v>81</v>
          </cell>
          <cell r="F130">
            <v>219.92335103710937</v>
          </cell>
          <cell r="G130">
            <v>189</v>
          </cell>
          <cell r="H130">
            <v>426.96683282739133</v>
          </cell>
          <cell r="I130">
            <v>748.79106097450062</v>
          </cell>
        </row>
        <row r="131">
          <cell r="B131" t="str">
            <v>Bắc Giang</v>
          </cell>
          <cell r="C131">
            <v>12</v>
          </cell>
          <cell r="D131">
            <v>156.40373199999999</v>
          </cell>
          <cell r="E131">
            <v>23</v>
          </cell>
          <cell r="F131">
            <v>257.55194899999998</v>
          </cell>
          <cell r="G131">
            <v>13</v>
          </cell>
          <cell r="H131">
            <v>59.091103500000003</v>
          </cell>
          <cell r="I131">
            <v>473.04678449999994</v>
          </cell>
        </row>
        <row r="132">
          <cell r="B132" t="str">
            <v>Long An</v>
          </cell>
          <cell r="C132">
            <v>23</v>
          </cell>
          <cell r="D132">
            <v>255.8164405</v>
          </cell>
          <cell r="E132">
            <v>46</v>
          </cell>
          <cell r="F132">
            <v>181.87496862500001</v>
          </cell>
          <cell r="G132">
            <v>25</v>
          </cell>
          <cell r="H132">
            <v>34.422160179999999</v>
          </cell>
          <cell r="I132">
            <v>472.113569305</v>
          </cell>
        </row>
        <row r="133">
          <cell r="B133" t="str">
            <v>Nghệ An</v>
          </cell>
          <cell r="C133">
            <v>3</v>
          </cell>
          <cell r="D133">
            <v>53</v>
          </cell>
          <cell r="E133">
            <v>2</v>
          </cell>
          <cell r="F133">
            <v>400</v>
          </cell>
          <cell r="G133">
            <v>1</v>
          </cell>
          <cell r="H133">
            <v>5.1844809999999998E-2</v>
          </cell>
          <cell r="I133">
            <v>453.05184480999998</v>
          </cell>
        </row>
        <row r="134">
          <cell r="B134" t="str">
            <v>Đồng Nai</v>
          </cell>
          <cell r="C134">
            <v>13</v>
          </cell>
          <cell r="D134">
            <v>101.20038737</v>
          </cell>
          <cell r="E134">
            <v>36</v>
          </cell>
          <cell r="F134">
            <v>241.79993543750001</v>
          </cell>
          <cell r="G134">
            <v>33</v>
          </cell>
          <cell r="H134">
            <v>76.52182062</v>
          </cell>
          <cell r="I134">
            <v>419.52214342750005</v>
          </cell>
        </row>
        <row r="135">
          <cell r="B135" t="str">
            <v>Hưng Yên</v>
          </cell>
          <cell r="C135">
            <v>3</v>
          </cell>
          <cell r="D135">
            <v>135.63938200000001</v>
          </cell>
          <cell r="E135">
            <v>25</v>
          </cell>
          <cell r="F135">
            <v>209.01194375</v>
          </cell>
          <cell r="G135">
            <v>5</v>
          </cell>
          <cell r="H135">
            <v>25.77327421</v>
          </cell>
          <cell r="I135">
            <v>370.42459996000002</v>
          </cell>
        </row>
        <row r="136">
          <cell r="B136" t="str">
            <v>Bà Rịa - Vũng Tàu</v>
          </cell>
          <cell r="C136">
            <v>7</v>
          </cell>
          <cell r="D136">
            <v>112.668049</v>
          </cell>
          <cell r="E136">
            <v>3</v>
          </cell>
          <cell r="F136">
            <v>45.658973000000003</v>
          </cell>
          <cell r="G136">
            <v>12</v>
          </cell>
          <cell r="H136">
            <v>160.05497967000002</v>
          </cell>
          <cell r="I136">
            <v>318.38200167000002</v>
          </cell>
        </row>
        <row r="137">
          <cell r="B137" t="str">
            <v>Hà Nam</v>
          </cell>
          <cell r="C137">
            <v>13</v>
          </cell>
          <cell r="D137">
            <v>71.161405000000002</v>
          </cell>
          <cell r="E137">
            <v>20</v>
          </cell>
          <cell r="F137">
            <v>234.61255762499999</v>
          </cell>
          <cell r="G137">
            <v>0</v>
          </cell>
          <cell r="H137">
            <v>0</v>
          </cell>
          <cell r="I137">
            <v>305.77396262499997</v>
          </cell>
        </row>
        <row r="138">
          <cell r="B138" t="str">
            <v>Tây Ninh</v>
          </cell>
          <cell r="C138">
            <v>5</v>
          </cell>
          <cell r="D138">
            <v>217</v>
          </cell>
          <cell r="E138">
            <v>11</v>
          </cell>
          <cell r="F138">
            <v>15.1</v>
          </cell>
          <cell r="G138">
            <v>5</v>
          </cell>
          <cell r="H138">
            <v>1.5631128199999997</v>
          </cell>
          <cell r="I138">
            <v>233.66311281999998</v>
          </cell>
        </row>
        <row r="139">
          <cell r="B139" t="str">
            <v>Hải Dương</v>
          </cell>
          <cell r="C139">
            <v>6</v>
          </cell>
          <cell r="D139">
            <v>25.537706</v>
          </cell>
          <cell r="E139">
            <v>16</v>
          </cell>
          <cell r="F139">
            <v>196.27123796875</v>
          </cell>
          <cell r="G139">
            <v>10</v>
          </cell>
          <cell r="H139">
            <v>2.8209293099999999</v>
          </cell>
          <cell r="I139">
            <v>224.62987327874998</v>
          </cell>
        </row>
        <row r="140">
          <cell r="B140" t="str">
            <v>Phú Thọ</v>
          </cell>
          <cell r="C140">
            <v>3</v>
          </cell>
          <cell r="D140">
            <v>8.8170000000000002</v>
          </cell>
          <cell r="E140">
            <v>9</v>
          </cell>
          <cell r="F140">
            <v>207.22399999999999</v>
          </cell>
          <cell r="G140">
            <v>1</v>
          </cell>
          <cell r="H140">
            <v>2.9930284900000004</v>
          </cell>
          <cell r="I140">
            <v>219.03402849</v>
          </cell>
        </row>
        <row r="141">
          <cell r="B141" t="str">
            <v>Quảng Ninh</v>
          </cell>
          <cell r="C141">
            <v>5</v>
          </cell>
          <cell r="D141">
            <v>146.36000000000001</v>
          </cell>
          <cell r="E141">
            <v>0</v>
          </cell>
          <cell r="F141">
            <v>0</v>
          </cell>
          <cell r="G141">
            <v>2</v>
          </cell>
          <cell r="H141">
            <v>0.14613055999999999</v>
          </cell>
          <cell r="I141">
            <v>146.50613056</v>
          </cell>
        </row>
        <row r="142">
          <cell r="B142" t="str">
            <v>Bình Phước</v>
          </cell>
          <cell r="C142">
            <v>19</v>
          </cell>
          <cell r="D142">
            <v>63.150638399999991</v>
          </cell>
          <cell r="E142">
            <v>9</v>
          </cell>
          <cell r="F142">
            <v>71.294546949996942</v>
          </cell>
          <cell r="G142">
            <v>2</v>
          </cell>
          <cell r="H142">
            <v>6.5384781799999994</v>
          </cell>
          <cell r="I142">
            <v>140.98366352999693</v>
          </cell>
        </row>
        <row r="143">
          <cell r="B143" t="str">
            <v>Sóc Trăng</v>
          </cell>
          <cell r="C143">
            <v>2</v>
          </cell>
          <cell r="D143">
            <v>105.250092</v>
          </cell>
          <cell r="E143">
            <v>0</v>
          </cell>
          <cell r="F143">
            <v>0</v>
          </cell>
          <cell r="G143">
            <v>1</v>
          </cell>
          <cell r="H143">
            <v>4.5428163000000001</v>
          </cell>
          <cell r="I143">
            <v>109.79290829999999</v>
          </cell>
        </row>
        <row r="144">
          <cell r="B144" t="str">
            <v>Thái Bình</v>
          </cell>
          <cell r="C144">
            <v>4</v>
          </cell>
          <cell r="D144">
            <v>44.819749000000002</v>
          </cell>
          <cell r="E144">
            <v>4</v>
          </cell>
          <cell r="F144">
            <v>60.192689999999999</v>
          </cell>
          <cell r="G144">
            <v>0</v>
          </cell>
          <cell r="H144">
            <v>0</v>
          </cell>
          <cell r="I144">
            <v>105.012439</v>
          </cell>
        </row>
        <row r="145">
          <cell r="B145" t="str">
            <v>Vĩnh Phúc</v>
          </cell>
          <cell r="C145">
            <v>11</v>
          </cell>
          <cell r="D145">
            <v>68.519394000000005</v>
          </cell>
          <cell r="E145">
            <v>1</v>
          </cell>
          <cell r="F145">
            <v>13.142906999999999</v>
          </cell>
          <cell r="G145">
            <v>1</v>
          </cell>
          <cell r="H145">
            <v>7.8896479999999991E-2</v>
          </cell>
          <cell r="I145">
            <v>81.741197479999997</v>
          </cell>
        </row>
        <row r="146">
          <cell r="B146" t="str">
            <v>Quảng Ngãi</v>
          </cell>
          <cell r="C146">
            <v>2</v>
          </cell>
          <cell r="D146">
            <v>57.723300000000002</v>
          </cell>
          <cell r="E146">
            <v>1</v>
          </cell>
          <cell r="F146">
            <v>5</v>
          </cell>
          <cell r="G146">
            <v>1</v>
          </cell>
          <cell r="H146">
            <v>3.5427000000000001E-4</v>
          </cell>
          <cell r="I146">
            <v>62.723654270000004</v>
          </cell>
        </row>
        <row r="147">
          <cell r="B147" t="str">
            <v>Thanh Hóa</v>
          </cell>
          <cell r="C147">
            <v>4</v>
          </cell>
          <cell r="D147">
            <v>41</v>
          </cell>
          <cell r="E147">
            <v>4</v>
          </cell>
          <cell r="F147">
            <v>17.017683999999999</v>
          </cell>
          <cell r="G147">
            <v>2</v>
          </cell>
          <cell r="H147">
            <v>0.53950900000000002</v>
          </cell>
          <cell r="I147">
            <v>58.557193000000005</v>
          </cell>
        </row>
        <row r="148">
          <cell r="B148" t="str">
            <v>Đà Nẵng</v>
          </cell>
          <cell r="C148">
            <v>18</v>
          </cell>
          <cell r="D148">
            <v>6.9608425299999999</v>
          </cell>
          <cell r="E148">
            <v>16</v>
          </cell>
          <cell r="F148">
            <v>-17.552178000000001</v>
          </cell>
          <cell r="G148">
            <v>19</v>
          </cell>
          <cell r="H148">
            <v>55.372117229999994</v>
          </cell>
          <cell r="I148">
            <v>44.780781759999996</v>
          </cell>
        </row>
        <row r="149">
          <cell r="B149" t="str">
            <v>Vĩnh Long</v>
          </cell>
          <cell r="C149">
            <v>2</v>
          </cell>
          <cell r="D149">
            <v>18.7</v>
          </cell>
          <cell r="E149">
            <v>6</v>
          </cell>
          <cell r="F149">
            <v>17.470364898437499</v>
          </cell>
          <cell r="G149">
            <v>0</v>
          </cell>
          <cell r="H149">
            <v>0</v>
          </cell>
          <cell r="I149">
            <v>36.170364898437498</v>
          </cell>
        </row>
        <row r="150">
          <cell r="B150" t="str">
            <v>Quảng Nam</v>
          </cell>
          <cell r="C150">
            <v>3</v>
          </cell>
          <cell r="D150">
            <v>23.451000000000001</v>
          </cell>
          <cell r="E150">
            <v>1</v>
          </cell>
          <cell r="F150">
            <v>1.4</v>
          </cell>
          <cell r="G150">
            <v>9</v>
          </cell>
          <cell r="H150">
            <v>0.47135244000000004</v>
          </cell>
          <cell r="I150">
            <v>25.32235244</v>
          </cell>
        </row>
        <row r="151">
          <cell r="B151" t="str">
            <v>Thừa Thiên Huế</v>
          </cell>
          <cell r="C151">
            <v>1</v>
          </cell>
          <cell r="D151">
            <v>25</v>
          </cell>
          <cell r="E151">
            <v>2</v>
          </cell>
          <cell r="F151">
            <v>2.1363E-2</v>
          </cell>
          <cell r="G151">
            <v>1</v>
          </cell>
          <cell r="H151">
            <v>0.13043399999999999</v>
          </cell>
          <cell r="I151">
            <v>25.151797000000002</v>
          </cell>
        </row>
        <row r="152">
          <cell r="B152" t="str">
            <v>Tiền Giang</v>
          </cell>
          <cell r="C152">
            <v>5</v>
          </cell>
          <cell r="D152">
            <v>24.797000000000001</v>
          </cell>
          <cell r="E152">
            <v>0</v>
          </cell>
          <cell r="F152">
            <v>0</v>
          </cell>
          <cell r="G152">
            <v>1</v>
          </cell>
          <cell r="H152">
            <v>3.8094000000000003E-2</v>
          </cell>
          <cell r="I152">
            <v>24.835094000000002</v>
          </cell>
        </row>
        <row r="153">
          <cell r="B153" t="str">
            <v>Bình Định</v>
          </cell>
          <cell r="C153">
            <v>1</v>
          </cell>
          <cell r="D153">
            <v>0.48499999999999999</v>
          </cell>
          <cell r="E153">
            <v>2</v>
          </cell>
          <cell r="F153">
            <v>15.153307</v>
          </cell>
          <cell r="G153">
            <v>1</v>
          </cell>
          <cell r="H153">
            <v>8.7537000000000004E-2</v>
          </cell>
          <cell r="I153">
            <v>15.725843999999999</v>
          </cell>
        </row>
        <row r="154">
          <cell r="B154" t="str">
            <v>Ninh Thuận</v>
          </cell>
          <cell r="C154">
            <v>0</v>
          </cell>
          <cell r="D154">
            <v>0</v>
          </cell>
          <cell r="E154">
            <v>0</v>
          </cell>
          <cell r="F154">
            <v>0</v>
          </cell>
          <cell r="G154">
            <v>4</v>
          </cell>
          <cell r="H154">
            <v>13.76533837</v>
          </cell>
          <cell r="I154">
            <v>13.76533837</v>
          </cell>
        </row>
        <row r="155">
          <cell r="B155" t="str">
            <v>Bình Thuận</v>
          </cell>
          <cell r="C155">
            <v>1</v>
          </cell>
          <cell r="D155">
            <v>13.063357</v>
          </cell>
          <cell r="E155">
            <v>0</v>
          </cell>
          <cell r="F155">
            <v>0</v>
          </cell>
          <cell r="G155">
            <v>4</v>
          </cell>
          <cell r="H155">
            <v>0.36417728000000005</v>
          </cell>
          <cell r="I155">
            <v>13.42753428</v>
          </cell>
        </row>
        <row r="156">
          <cell r="B156" t="str">
            <v>An Giang</v>
          </cell>
          <cell r="C156">
            <v>1</v>
          </cell>
          <cell r="D156">
            <v>10</v>
          </cell>
          <cell r="E156">
            <v>0</v>
          </cell>
          <cell r="F156">
            <v>0</v>
          </cell>
          <cell r="G156">
            <v>1</v>
          </cell>
          <cell r="H156">
            <v>8.8235300000000013E-3</v>
          </cell>
          <cell r="I156">
            <v>10.008823530000001</v>
          </cell>
        </row>
        <row r="157">
          <cell r="B157" t="str">
            <v>Cần Thơ</v>
          </cell>
          <cell r="C157">
            <v>1</v>
          </cell>
          <cell r="D157">
            <v>1.26</v>
          </cell>
          <cell r="E157">
            <v>1</v>
          </cell>
          <cell r="F157">
            <v>1.7112149999999999</v>
          </cell>
          <cell r="G157">
            <v>6</v>
          </cell>
          <cell r="H157">
            <v>4.8606431500000005</v>
          </cell>
          <cell r="I157">
            <v>7.8318581500000004</v>
          </cell>
        </row>
        <row r="158">
          <cell r="B158" t="str">
            <v>Nam Định</v>
          </cell>
          <cell r="C158">
            <v>2</v>
          </cell>
          <cell r="D158">
            <v>5.0436300000000003</v>
          </cell>
          <cell r="E158">
            <v>0</v>
          </cell>
          <cell r="F158">
            <v>0</v>
          </cell>
          <cell r="G158">
            <v>4</v>
          </cell>
          <cell r="H158">
            <v>2.2431397799999999</v>
          </cell>
          <cell r="I158">
            <v>7.2867697800000002</v>
          </cell>
        </row>
        <row r="159">
          <cell r="B159" t="str">
            <v>Yên Bái</v>
          </cell>
          <cell r="C159">
            <v>2</v>
          </cell>
          <cell r="D159">
            <v>4.6553529999999999</v>
          </cell>
          <cell r="E159">
            <v>0</v>
          </cell>
          <cell r="F159">
            <v>0</v>
          </cell>
          <cell r="G159">
            <v>2</v>
          </cell>
          <cell r="H159">
            <v>0.64575199999999999</v>
          </cell>
          <cell r="I159">
            <v>5.3011049999999997</v>
          </cell>
        </row>
        <row r="160">
          <cell r="B160" t="str">
            <v>Khánh Hòa</v>
          </cell>
          <cell r="C160">
            <v>1</v>
          </cell>
          <cell r="D160">
            <v>0.76524000000000003</v>
          </cell>
          <cell r="E160">
            <v>0</v>
          </cell>
          <cell r="F160">
            <v>0</v>
          </cell>
          <cell r="G160">
            <v>29</v>
          </cell>
          <cell r="H160">
            <v>4.0690200000000001</v>
          </cell>
          <cell r="I160">
            <v>4.8342600000000004</v>
          </cell>
        </row>
        <row r="161">
          <cell r="B161" t="str">
            <v>Đăk Lăk</v>
          </cell>
          <cell r="C161">
            <v>0</v>
          </cell>
          <cell r="D161">
            <v>0</v>
          </cell>
          <cell r="E161">
            <v>1</v>
          </cell>
          <cell r="F161">
            <v>3.363772</v>
          </cell>
          <cell r="G161">
            <v>1</v>
          </cell>
          <cell r="H161">
            <v>1.06120327</v>
          </cell>
          <cell r="I161">
            <v>4.42497527</v>
          </cell>
        </row>
        <row r="162">
          <cell r="B162" t="str">
            <v>Ninh Bình</v>
          </cell>
          <cell r="C162">
            <v>1</v>
          </cell>
          <cell r="D162">
            <v>1.5</v>
          </cell>
          <cell r="E162">
            <v>1</v>
          </cell>
          <cell r="F162">
            <v>2.02</v>
          </cell>
          <cell r="G162">
            <v>0</v>
          </cell>
          <cell r="H162">
            <v>0</v>
          </cell>
          <cell r="I162">
            <v>3.52</v>
          </cell>
        </row>
        <row r="163">
          <cell r="B163" t="str">
            <v>Lâm Đồng</v>
          </cell>
          <cell r="C163">
            <v>0</v>
          </cell>
          <cell r="D163">
            <v>0</v>
          </cell>
          <cell r="E163">
            <v>1</v>
          </cell>
          <cell r="F163">
            <v>0.8219411875</v>
          </cell>
          <cell r="G163">
            <v>11</v>
          </cell>
          <cell r="H163">
            <v>1.8915096100000004</v>
          </cell>
          <cell r="I163">
            <v>2.7134507975000002</v>
          </cell>
        </row>
        <row r="164">
          <cell r="B164" t="str">
            <v>Kiên Giang</v>
          </cell>
          <cell r="C164">
            <v>0</v>
          </cell>
          <cell r="D164">
            <v>0</v>
          </cell>
          <cell r="E164">
            <v>0</v>
          </cell>
          <cell r="F164">
            <v>0</v>
          </cell>
          <cell r="G164">
            <v>5</v>
          </cell>
          <cell r="H164">
            <v>1.4082011700000001</v>
          </cell>
          <cell r="I164">
            <v>1.4082011700000001</v>
          </cell>
        </row>
        <row r="165">
          <cell r="B165" t="str">
            <v>Hòa Bình</v>
          </cell>
          <cell r="C165">
            <v>0</v>
          </cell>
          <cell r="D165">
            <v>0</v>
          </cell>
          <cell r="E165">
            <v>0</v>
          </cell>
          <cell r="F165">
            <v>0</v>
          </cell>
          <cell r="G165">
            <v>2</v>
          </cell>
          <cell r="H165">
            <v>1.23472885</v>
          </cell>
          <cell r="I165">
            <v>1.23472885</v>
          </cell>
        </row>
        <row r="166">
          <cell r="B166" t="str">
            <v>Hà Tĩnh</v>
          </cell>
          <cell r="C166">
            <v>0</v>
          </cell>
          <cell r="D166">
            <v>0</v>
          </cell>
          <cell r="E166">
            <v>0</v>
          </cell>
          <cell r="F166">
            <v>0</v>
          </cell>
          <cell r="G166">
            <v>2</v>
          </cell>
          <cell r="H166">
            <v>1.1280362500000001</v>
          </cell>
          <cell r="I166">
            <v>1.1280362500000001</v>
          </cell>
        </row>
        <row r="167">
          <cell r="B167" t="str">
            <v>Tuyên Quang</v>
          </cell>
          <cell r="C167">
            <v>0</v>
          </cell>
          <cell r="D167">
            <v>0</v>
          </cell>
          <cell r="E167">
            <v>0</v>
          </cell>
          <cell r="F167">
            <v>0</v>
          </cell>
          <cell r="G167">
            <v>3</v>
          </cell>
          <cell r="H167">
            <v>0.648926</v>
          </cell>
          <cell r="I167">
            <v>0.648926</v>
          </cell>
        </row>
        <row r="168">
          <cell r="B168" t="str">
            <v>Kon Tum</v>
          </cell>
          <cell r="C168">
            <v>0</v>
          </cell>
          <cell r="D168">
            <v>0</v>
          </cell>
          <cell r="E168">
            <v>0</v>
          </cell>
          <cell r="F168">
            <v>0</v>
          </cell>
          <cell r="G168">
            <v>2</v>
          </cell>
          <cell r="H168">
            <v>0.46692944000000003</v>
          </cell>
          <cell r="I168">
            <v>0.46692944000000003</v>
          </cell>
        </row>
        <row r="169">
          <cell r="B169" t="str">
            <v>Quảng Trị</v>
          </cell>
          <cell r="C169">
            <v>0</v>
          </cell>
          <cell r="D169">
            <v>0</v>
          </cell>
          <cell r="E169">
            <v>0</v>
          </cell>
          <cell r="F169">
            <v>0</v>
          </cell>
          <cell r="G169">
            <v>1</v>
          </cell>
          <cell r="H169">
            <v>0.3</v>
          </cell>
          <cell r="I169">
            <v>0.3</v>
          </cell>
        </row>
        <row r="170">
          <cell r="B170" t="str">
            <v>Hậu Giang</v>
          </cell>
          <cell r="C170">
            <v>1</v>
          </cell>
          <cell r="D170">
            <v>0.01</v>
          </cell>
          <cell r="E170">
            <v>0</v>
          </cell>
          <cell r="F170">
            <v>0</v>
          </cell>
          <cell r="G170">
            <v>1</v>
          </cell>
          <cell r="H170">
            <v>0.19066148000000002</v>
          </cell>
          <cell r="I170">
            <v>0.20066148000000003</v>
          </cell>
        </row>
        <row r="171">
          <cell r="B171" t="str">
            <v>Cà Mau</v>
          </cell>
          <cell r="C171">
            <v>0</v>
          </cell>
          <cell r="D171">
            <v>0</v>
          </cell>
          <cell r="E171">
            <v>0</v>
          </cell>
          <cell r="F171">
            <v>0</v>
          </cell>
          <cell r="G171">
            <v>1</v>
          </cell>
          <cell r="H171">
            <v>9.5168059999999999E-2</v>
          </cell>
          <cell r="I171">
            <v>9.5168059999999999E-2</v>
          </cell>
        </row>
        <row r="172">
          <cell r="B172" t="str">
            <v>Trà Vinh</v>
          </cell>
          <cell r="C172">
            <v>0</v>
          </cell>
          <cell r="D172">
            <v>0</v>
          </cell>
          <cell r="E172">
            <v>1</v>
          </cell>
          <cell r="F172">
            <v>3.0078000000000001E-2</v>
          </cell>
          <cell r="G172">
            <v>0</v>
          </cell>
          <cell r="H172">
            <v>0</v>
          </cell>
          <cell r="I172">
            <v>3.0078000000000001E-2</v>
          </cell>
        </row>
        <row r="173">
          <cell r="B173" t="str">
            <v>Bến Tre</v>
          </cell>
          <cell r="C173">
            <v>0</v>
          </cell>
          <cell r="D173">
            <v>0</v>
          </cell>
          <cell r="E173">
            <v>1</v>
          </cell>
          <cell r="F173">
            <v>-0.44500000000000001</v>
          </cell>
          <cell r="G173">
            <v>0</v>
          </cell>
          <cell r="H173">
            <v>0</v>
          </cell>
          <cell r="I173">
            <v>-0.44500000000000001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opLeftCell="A2" workbookViewId="0">
      <selection activeCell="L5" sqref="L5"/>
    </sheetView>
  </sheetViews>
  <sheetFormatPr defaultColWidth="9.140625" defaultRowHeight="15"/>
  <cols>
    <col min="1" max="1" width="6.140625" style="54" customWidth="1"/>
    <col min="2" max="2" width="32.28515625" style="54" customWidth="1"/>
    <col min="3" max="3" width="16.5703125" style="54" customWidth="1"/>
    <col min="4" max="4" width="16.28515625" style="56" customWidth="1"/>
    <col min="5" max="5" width="16.28515625" style="57" customWidth="1"/>
    <col min="6" max="6" width="16.28515625" style="59" customWidth="1"/>
    <col min="7" max="16384" width="9.140625" style="54"/>
  </cols>
  <sheetData>
    <row r="1" spans="1:10" hidden="1">
      <c r="A1" s="189" t="s">
        <v>270</v>
      </c>
      <c r="B1" s="189"/>
      <c r="C1" s="189"/>
      <c r="D1" s="189"/>
      <c r="E1" s="189"/>
      <c r="F1" s="189"/>
    </row>
    <row r="2" spans="1:10">
      <c r="A2" s="55"/>
      <c r="B2" s="55"/>
      <c r="C2" s="55"/>
      <c r="D2" s="55"/>
      <c r="E2" s="55"/>
      <c r="F2" s="55"/>
    </row>
    <row r="3" spans="1:10">
      <c r="A3" s="22" t="s">
        <v>0</v>
      </c>
      <c r="F3" s="58" t="s">
        <v>314</v>
      </c>
    </row>
    <row r="5" spans="1:10" ht="18.75">
      <c r="A5" s="186" t="s">
        <v>317</v>
      </c>
      <c r="B5" s="186"/>
      <c r="C5" s="186"/>
      <c r="D5" s="186"/>
      <c r="E5" s="186"/>
      <c r="F5" s="186"/>
    </row>
    <row r="6" spans="1:10" ht="18.75">
      <c r="A6" s="190"/>
      <c r="B6" s="190"/>
      <c r="C6" s="190"/>
      <c r="D6" s="190"/>
      <c r="E6" s="190"/>
      <c r="F6" s="190"/>
    </row>
    <row r="7" spans="1:10" ht="15.75" thickBot="1"/>
    <row r="8" spans="1:10" s="64" customFormat="1" ht="29.25" thickTop="1">
      <c r="A8" s="60" t="s">
        <v>1</v>
      </c>
      <c r="B8" s="61" t="s">
        <v>2</v>
      </c>
      <c r="C8" s="61" t="s">
        <v>3</v>
      </c>
      <c r="D8" s="62" t="s">
        <v>315</v>
      </c>
      <c r="E8" s="62" t="s">
        <v>316</v>
      </c>
      <c r="F8" s="63" t="s">
        <v>4</v>
      </c>
    </row>
    <row r="9" spans="1:10" s="170" customFormat="1">
      <c r="A9" s="166">
        <v>1</v>
      </c>
      <c r="B9" s="167" t="s">
        <v>5</v>
      </c>
      <c r="C9" s="67" t="s">
        <v>6</v>
      </c>
      <c r="D9" s="68">
        <v>9974</v>
      </c>
      <c r="E9" s="68">
        <v>10021</v>
      </c>
      <c r="F9" s="69">
        <f>E9/D9</f>
        <v>1.0047122518548226</v>
      </c>
    </row>
    <row r="10" spans="1:10" s="170" customFormat="1">
      <c r="A10" s="166">
        <v>2</v>
      </c>
      <c r="B10" s="167" t="s">
        <v>7</v>
      </c>
      <c r="C10" s="67" t="s">
        <v>6</v>
      </c>
      <c r="D10" s="71">
        <v>14030.381358034767</v>
      </c>
      <c r="E10" s="71">
        <f>E11+E12+E13</f>
        <v>13432.284716110706</v>
      </c>
      <c r="F10" s="72">
        <f>E10/D10</f>
        <v>0.95737131966255862</v>
      </c>
      <c r="H10" s="82"/>
    </row>
    <row r="11" spans="1:10" s="70" customFormat="1">
      <c r="A11" s="65" t="s">
        <v>8</v>
      </c>
      <c r="B11" s="66" t="s">
        <v>9</v>
      </c>
      <c r="C11" s="67" t="s">
        <v>6</v>
      </c>
      <c r="D11" s="71">
        <v>4942.9387518600006</v>
      </c>
      <c r="E11" s="71">
        <f>'Thang 6 2023'!D27</f>
        <v>6492.1288241400016</v>
      </c>
      <c r="F11" s="72">
        <f>E11/D11</f>
        <v>1.3134147821874282</v>
      </c>
    </row>
    <row r="12" spans="1:10" s="70" customFormat="1">
      <c r="A12" s="65" t="s">
        <v>10</v>
      </c>
      <c r="B12" s="66" t="s">
        <v>11</v>
      </c>
      <c r="C12" s="67" t="s">
        <v>6</v>
      </c>
      <c r="D12" s="71">
        <v>6817.2004674578102</v>
      </c>
      <c r="E12" s="71">
        <f>'Thang 6 2023'!F27</f>
        <v>2925.9808055907024</v>
      </c>
      <c r="F12" s="72">
        <f t="shared" ref="F12:F21" si="0">E12/D12</f>
        <v>0.42920562767047754</v>
      </c>
      <c r="H12" s="98"/>
    </row>
    <row r="13" spans="1:10" s="70" customFormat="1">
      <c r="A13" s="65" t="s">
        <v>12</v>
      </c>
      <c r="B13" s="66" t="s">
        <v>13</v>
      </c>
      <c r="C13" s="67" t="s">
        <v>6</v>
      </c>
      <c r="D13" s="71">
        <v>2270.242138716957</v>
      </c>
      <c r="E13" s="71">
        <f>'Thang 6 2023'!H27</f>
        <v>4014.1750863800007</v>
      </c>
      <c r="F13" s="72">
        <f t="shared" si="0"/>
        <v>1.7681704598473533</v>
      </c>
      <c r="J13" s="96"/>
    </row>
    <row r="14" spans="1:10" s="170" customFormat="1" ht="14.25">
      <c r="A14" s="166">
        <v>3</v>
      </c>
      <c r="B14" s="167" t="s">
        <v>14</v>
      </c>
      <c r="C14" s="168"/>
      <c r="D14" s="169"/>
      <c r="E14" s="169"/>
      <c r="F14" s="171" t="s">
        <v>283</v>
      </c>
    </row>
    <row r="15" spans="1:10" s="70" customFormat="1">
      <c r="A15" s="65" t="s">
        <v>15</v>
      </c>
      <c r="B15" s="66" t="s">
        <v>16</v>
      </c>
      <c r="C15" s="67" t="s">
        <v>17</v>
      </c>
      <c r="D15" s="68">
        <v>752</v>
      </c>
      <c r="E15" s="68">
        <f>'Thang 6 2023'!C27</f>
        <v>1293</v>
      </c>
      <c r="F15" s="72">
        <f t="shared" si="0"/>
        <v>1.7194148936170213</v>
      </c>
    </row>
    <row r="16" spans="1:10" s="70" customFormat="1">
      <c r="A16" s="65" t="s">
        <v>18</v>
      </c>
      <c r="B16" s="66" t="s">
        <v>19</v>
      </c>
      <c r="C16" s="67" t="s">
        <v>20</v>
      </c>
      <c r="D16" s="68">
        <v>487</v>
      </c>
      <c r="E16" s="68">
        <f>'Thang 6 2023'!E27</f>
        <v>632</v>
      </c>
      <c r="F16" s="72">
        <f t="shared" si="0"/>
        <v>1.2977412731006159</v>
      </c>
    </row>
    <row r="17" spans="1:13" s="70" customFormat="1">
      <c r="A17" s="65" t="s">
        <v>21</v>
      </c>
      <c r="B17" s="66" t="s">
        <v>13</v>
      </c>
      <c r="C17" s="67" t="s">
        <v>20</v>
      </c>
      <c r="D17" s="68">
        <v>1707</v>
      </c>
      <c r="E17" s="68">
        <f>'Thang 6 2023'!G27</f>
        <v>1594</v>
      </c>
      <c r="F17" s="72">
        <f t="shared" si="0"/>
        <v>0.93380199179847689</v>
      </c>
      <c r="I17" s="75"/>
    </row>
    <row r="18" spans="1:13" s="170" customFormat="1" ht="14.25" customHeight="1">
      <c r="A18" s="172">
        <v>4</v>
      </c>
      <c r="B18" s="173" t="s">
        <v>22</v>
      </c>
      <c r="C18" s="174"/>
      <c r="D18" s="175"/>
      <c r="E18" s="175"/>
      <c r="F18" s="176"/>
      <c r="M18" s="177"/>
    </row>
    <row r="19" spans="1:13" s="70" customFormat="1" ht="14.25" customHeight="1">
      <c r="A19" s="65" t="s">
        <v>23</v>
      </c>
      <c r="B19" s="66" t="s">
        <v>24</v>
      </c>
      <c r="C19" s="67" t="s">
        <v>6</v>
      </c>
      <c r="D19" s="68">
        <v>137922</v>
      </c>
      <c r="E19" s="68">
        <v>120440</v>
      </c>
      <c r="F19" s="69">
        <f t="shared" si="0"/>
        <v>0.87324719769144876</v>
      </c>
    </row>
    <row r="20" spans="1:13" s="70" customFormat="1" ht="14.25" customHeight="1">
      <c r="A20" s="65" t="s">
        <v>25</v>
      </c>
      <c r="B20" s="66" t="s">
        <v>26</v>
      </c>
      <c r="C20" s="67" t="s">
        <v>6</v>
      </c>
      <c r="D20" s="68">
        <v>136833</v>
      </c>
      <c r="E20" s="68">
        <v>119508</v>
      </c>
      <c r="F20" s="69">
        <f t="shared" si="0"/>
        <v>0.87338580605555682</v>
      </c>
      <c r="J20" s="75"/>
    </row>
    <row r="21" spans="1:13" s="170" customFormat="1" ht="15" customHeight="1" thickBot="1">
      <c r="A21" s="178">
        <v>5</v>
      </c>
      <c r="B21" s="179" t="s">
        <v>27</v>
      </c>
      <c r="C21" s="180" t="s">
        <v>6</v>
      </c>
      <c r="D21" s="181">
        <v>120343</v>
      </c>
      <c r="E21" s="181">
        <v>99527</v>
      </c>
      <c r="F21" s="182">
        <f t="shared" si="0"/>
        <v>0.82702774569355919</v>
      </c>
      <c r="J21" s="183"/>
    </row>
    <row r="22" spans="1:13" s="70" customFormat="1" ht="15.75" thickTop="1">
      <c r="A22" s="73"/>
      <c r="C22" s="74"/>
      <c r="D22" s="75"/>
      <c r="E22" s="57"/>
      <c r="F22" s="76"/>
    </row>
    <row r="23" spans="1:13" s="70" customFormat="1" ht="53.25" customHeight="1">
      <c r="A23" s="73"/>
      <c r="B23" s="77" t="s">
        <v>318</v>
      </c>
      <c r="C23" s="187" t="s">
        <v>324</v>
      </c>
      <c r="D23" s="187"/>
      <c r="E23" s="187"/>
      <c r="F23" s="187"/>
      <c r="I23" s="96"/>
    </row>
    <row r="24" spans="1:13" s="70" customFormat="1">
      <c r="A24" s="78" t="s">
        <v>28</v>
      </c>
      <c r="C24" s="79"/>
      <c r="D24" s="79"/>
      <c r="E24" s="57"/>
      <c r="F24" s="80"/>
    </row>
    <row r="25" spans="1:13" s="70" customFormat="1" ht="16.5">
      <c r="B25" s="73" t="s">
        <v>287</v>
      </c>
      <c r="D25" s="57"/>
      <c r="E25" s="57"/>
      <c r="F25" s="1"/>
    </row>
    <row r="26" spans="1:13" s="70" customFormat="1" ht="16.5">
      <c r="B26" s="73"/>
      <c r="D26" s="81"/>
      <c r="E26" s="82"/>
      <c r="F26" s="1"/>
    </row>
    <row r="27" spans="1:13" s="70" customFormat="1" hidden="1">
      <c r="A27" s="188" t="s">
        <v>29</v>
      </c>
      <c r="B27" s="188"/>
      <c r="D27" s="83"/>
      <c r="E27" s="84"/>
      <c r="F27" s="85"/>
    </row>
    <row r="28" spans="1:13" s="70" customFormat="1" hidden="1">
      <c r="B28" s="73" t="s">
        <v>30</v>
      </c>
      <c r="C28" s="70" t="s">
        <v>31</v>
      </c>
      <c r="D28" s="57"/>
      <c r="E28" s="83"/>
      <c r="F28" s="86"/>
    </row>
    <row r="29" spans="1:13" hidden="1">
      <c r="A29" s="70"/>
      <c r="B29" s="70" t="s">
        <v>32</v>
      </c>
      <c r="C29" s="70" t="s">
        <v>33</v>
      </c>
      <c r="D29" s="83"/>
      <c r="E29" s="87"/>
      <c r="F29" s="88"/>
    </row>
    <row r="30" spans="1:13" hidden="1">
      <c r="B30" s="54" t="s">
        <v>34</v>
      </c>
      <c r="C30" s="89">
        <v>14716</v>
      </c>
      <c r="D30" s="87"/>
      <c r="E30" s="90"/>
      <c r="F30" s="91"/>
    </row>
    <row r="31" spans="1:13" hidden="1">
      <c r="D31" s="92"/>
      <c r="E31" s="90"/>
      <c r="F31" s="93"/>
    </row>
    <row r="32" spans="1:13" hidden="1"/>
    <row r="33" spans="6:6" hidden="1"/>
    <row r="36" spans="6:6">
      <c r="F36" s="94"/>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59"/>
  <sheetViews>
    <sheetView showZeros="0" topLeftCell="A154" zoomScaleNormal="100" workbookViewId="0">
      <selection activeCell="O191" sqref="O191"/>
    </sheetView>
  </sheetViews>
  <sheetFormatPr defaultColWidth="8.7109375" defaultRowHeight="15"/>
  <cols>
    <col min="1" max="1" width="4.85546875" style="46" customWidth="1"/>
    <col min="2" max="2" width="35.28515625" style="21" customWidth="1"/>
    <col min="3" max="3" width="7.28515625" style="23" customWidth="1"/>
    <col min="4" max="4" width="10.7109375" style="24" customWidth="1"/>
    <col min="5" max="5" width="9" style="23" customWidth="1"/>
    <col min="6" max="6" width="10.7109375" style="24" customWidth="1"/>
    <col min="7" max="7" width="9.5703125" style="23" customWidth="1"/>
    <col min="8" max="8" width="10.28515625" style="24" bestFit="1" customWidth="1"/>
    <col min="9" max="9" width="10.85546875" style="24" customWidth="1"/>
    <col min="10" max="10" width="10" style="24" hidden="1" customWidth="1"/>
    <col min="11" max="11" width="10.140625" style="105" customWidth="1"/>
    <col min="12" max="16384" width="8.7109375" style="21"/>
  </cols>
  <sheetData>
    <row r="1" spans="1:14">
      <c r="A1" s="189" t="s">
        <v>271</v>
      </c>
      <c r="B1" s="189"/>
      <c r="C1" s="189"/>
      <c r="D1" s="189"/>
      <c r="E1" s="189"/>
      <c r="F1" s="189"/>
      <c r="G1" s="189"/>
      <c r="H1" s="189"/>
      <c r="I1" s="189"/>
      <c r="J1" s="189"/>
      <c r="K1" s="189"/>
    </row>
    <row r="3" spans="1:14">
      <c r="A3" s="22" t="s">
        <v>35</v>
      </c>
      <c r="G3" s="25"/>
      <c r="H3" s="26"/>
      <c r="I3" s="26"/>
      <c r="J3" s="26"/>
      <c r="K3" s="100"/>
    </row>
    <row r="5" spans="1:14" ht="15.75">
      <c r="A5" s="193" t="s">
        <v>311</v>
      </c>
      <c r="B5" s="193"/>
      <c r="C5" s="193"/>
      <c r="D5" s="193"/>
      <c r="E5" s="193"/>
      <c r="F5" s="193"/>
      <c r="G5" s="193"/>
      <c r="H5" s="193"/>
      <c r="I5" s="193"/>
      <c r="J5" s="193"/>
      <c r="K5" s="193"/>
    </row>
    <row r="6" spans="1:14">
      <c r="A6" s="194" t="s">
        <v>312</v>
      </c>
      <c r="B6" s="194"/>
      <c r="C6" s="194"/>
      <c r="D6" s="194"/>
      <c r="E6" s="194"/>
      <c r="F6" s="194"/>
      <c r="G6" s="194"/>
      <c r="H6" s="194"/>
      <c r="I6" s="194"/>
      <c r="J6" s="194"/>
      <c r="K6" s="194"/>
    </row>
    <row r="8" spans="1:14" s="31" customFormat="1" ht="51">
      <c r="A8" s="27" t="s">
        <v>1</v>
      </c>
      <c r="B8" s="28" t="s">
        <v>36</v>
      </c>
      <c r="C8" s="29" t="s">
        <v>37</v>
      </c>
      <c r="D8" s="30" t="s">
        <v>38</v>
      </c>
      <c r="E8" s="29" t="s">
        <v>39</v>
      </c>
      <c r="F8" s="30" t="s">
        <v>40</v>
      </c>
      <c r="G8" s="29" t="s">
        <v>41</v>
      </c>
      <c r="H8" s="30" t="s">
        <v>42</v>
      </c>
      <c r="I8" s="30" t="s">
        <v>43</v>
      </c>
      <c r="J8" s="30" t="s">
        <v>322</v>
      </c>
      <c r="K8" s="101" t="s">
        <v>289</v>
      </c>
    </row>
    <row r="9" spans="1:14" s="37" customFormat="1">
      <c r="A9" s="32">
        <v>1</v>
      </c>
      <c r="B9" s="33" t="s">
        <v>45</v>
      </c>
      <c r="C9" s="34">
        <v>379</v>
      </c>
      <c r="D9" s="35">
        <v>5473.9341419700004</v>
      </c>
      <c r="E9" s="34">
        <v>345</v>
      </c>
      <c r="F9" s="35">
        <v>2114.293183467656</v>
      </c>
      <c r="G9" s="34">
        <v>225</v>
      </c>
      <c r="H9" s="35">
        <v>872.08707096999967</v>
      </c>
      <c r="I9" s="35">
        <f t="shared" ref="I9:I26" si="0">D9+F9+H9</f>
        <v>8460.3143964076553</v>
      </c>
      <c r="J9" s="125">
        <f>VLOOKUP(B9,'[1]Thang 6 2022'!$B$9:$I$26,8,FALSE)</f>
        <v>8835.2073315965863</v>
      </c>
      <c r="K9" s="102">
        <f t="shared" ref="K9:K26" si="1">I9/J9*100</f>
        <v>95.756829227445138</v>
      </c>
      <c r="L9" s="37">
        <f>I9/$I$27*100</f>
        <v>62.984924569536126</v>
      </c>
      <c r="N9" s="37">
        <f>C9/C27*100</f>
        <v>29.311678267594743</v>
      </c>
    </row>
    <row r="10" spans="1:14" s="37" customFormat="1" ht="30">
      <c r="A10" s="32">
        <v>2</v>
      </c>
      <c r="B10" s="33" t="s">
        <v>51</v>
      </c>
      <c r="C10" s="34">
        <v>7</v>
      </c>
      <c r="D10" s="35">
        <v>0.76151199999999997</v>
      </c>
      <c r="E10" s="34">
        <v>0</v>
      </c>
      <c r="F10" s="35">
        <v>0</v>
      </c>
      <c r="G10" s="34">
        <v>11</v>
      </c>
      <c r="H10" s="35">
        <v>1533.5556075499999</v>
      </c>
      <c r="I10" s="35">
        <f t="shared" si="0"/>
        <v>1534.3171195499999</v>
      </c>
      <c r="J10" s="125">
        <f>VLOOKUP(B10,'[1]Thang 6 2022'!$B$9:$I$26,8,FALSE)</f>
        <v>23.452622000000002</v>
      </c>
      <c r="K10" s="102">
        <f t="shared" si="1"/>
        <v>6542.1986486201831</v>
      </c>
      <c r="L10" s="37">
        <f t="shared" ref="L10:L12" si="2">I10/$I$27*100</f>
        <v>11.422607188408819</v>
      </c>
    </row>
    <row r="11" spans="1:14" s="37" customFormat="1">
      <c r="A11" s="32">
        <v>3</v>
      </c>
      <c r="B11" s="33" t="s">
        <v>47</v>
      </c>
      <c r="C11" s="34">
        <v>32</v>
      </c>
      <c r="D11" s="35">
        <v>401.85754052999999</v>
      </c>
      <c r="E11" s="34">
        <v>17</v>
      </c>
      <c r="F11" s="35">
        <v>190.232381</v>
      </c>
      <c r="G11" s="34">
        <v>45</v>
      </c>
      <c r="H11" s="35">
        <v>938.54564667</v>
      </c>
      <c r="I11" s="35">
        <f t="shared" si="0"/>
        <v>1530.6355681999999</v>
      </c>
      <c r="J11" s="125">
        <f>VLOOKUP(B11,'[1]Thang 6 2022'!$B$9:$I$26,8,FALSE)</f>
        <v>3153.2579567600001</v>
      </c>
      <c r="K11" s="102">
        <f t="shared" si="1"/>
        <v>48.541400329097755</v>
      </c>
      <c r="L11" s="37">
        <f t="shared" si="2"/>
        <v>11.395198959445471</v>
      </c>
      <c r="N11" s="37">
        <f>100-38.7</f>
        <v>61.3</v>
      </c>
    </row>
    <row r="12" spans="1:14" s="37" customFormat="1" ht="30">
      <c r="A12" s="32">
        <v>4</v>
      </c>
      <c r="B12" s="33" t="s">
        <v>48</v>
      </c>
      <c r="C12" s="34">
        <v>195</v>
      </c>
      <c r="D12" s="35">
        <v>68.27170897000002</v>
      </c>
      <c r="E12" s="34">
        <v>62</v>
      </c>
      <c r="F12" s="35">
        <v>302.84626221874998</v>
      </c>
      <c r="G12" s="34">
        <v>227</v>
      </c>
      <c r="H12" s="35">
        <v>259.51373188000002</v>
      </c>
      <c r="I12" s="35">
        <f t="shared" si="0"/>
        <v>630.63170306875008</v>
      </c>
      <c r="J12" s="125">
        <f>VLOOKUP(B12,'[1]Thang 6 2022'!$B$9:$I$26,8,FALSE)</f>
        <v>408.49798100183426</v>
      </c>
      <c r="K12" s="102">
        <f t="shared" si="1"/>
        <v>154.37816890113794</v>
      </c>
      <c r="L12" s="37">
        <f t="shared" si="2"/>
        <v>4.6948952944123459</v>
      </c>
      <c r="N12" s="37">
        <f>E9/E27*100</f>
        <v>54.588607594936711</v>
      </c>
    </row>
    <row r="13" spans="1:14" s="37" customFormat="1" ht="30">
      <c r="A13" s="32">
        <v>5</v>
      </c>
      <c r="B13" s="33" t="s">
        <v>46</v>
      </c>
      <c r="C13" s="34">
        <v>367</v>
      </c>
      <c r="D13" s="35">
        <v>162.97172731000003</v>
      </c>
      <c r="E13" s="34">
        <v>102</v>
      </c>
      <c r="F13" s="35">
        <v>90.937793865234369</v>
      </c>
      <c r="G13" s="34">
        <v>683</v>
      </c>
      <c r="H13" s="35">
        <v>261.43173479000006</v>
      </c>
      <c r="I13" s="35">
        <f t="shared" si="0"/>
        <v>515.3412559652345</v>
      </c>
      <c r="J13" s="125">
        <f>VLOOKUP(B13,'[1]Thang 6 2022'!$B$9:$I$26,8,FALSE)</f>
        <v>315.69233608295542</v>
      </c>
      <c r="K13" s="102">
        <f t="shared" si="1"/>
        <v>163.24161123436863</v>
      </c>
      <c r="L13" s="37" t="e">
        <f t="shared" ref="L13" si="3">I13/I31*100</f>
        <v>#DIV/0!</v>
      </c>
      <c r="N13" s="37">
        <f>G13/G27*100</f>
        <v>42.848180677540775</v>
      </c>
    </row>
    <row r="14" spans="1:14" s="37" customFormat="1">
      <c r="A14" s="32">
        <v>6</v>
      </c>
      <c r="B14" s="33" t="s">
        <v>50</v>
      </c>
      <c r="C14" s="34">
        <v>62</v>
      </c>
      <c r="D14" s="35">
        <v>150.59669957</v>
      </c>
      <c r="E14" s="34">
        <v>16</v>
      </c>
      <c r="F14" s="35">
        <v>15.165199250000001</v>
      </c>
      <c r="G14" s="34">
        <v>62</v>
      </c>
      <c r="H14" s="35">
        <v>46.439002250000001</v>
      </c>
      <c r="I14" s="35">
        <f t="shared" si="0"/>
        <v>212.20090106999999</v>
      </c>
      <c r="J14" s="125">
        <f>VLOOKUP(B14,'[1]Thang 6 2022'!$B$9:$I$26,8,FALSE)</f>
        <v>226.04679191</v>
      </c>
      <c r="K14" s="102">
        <f t="shared" si="1"/>
        <v>93.874767819968568</v>
      </c>
    </row>
    <row r="15" spans="1:14" s="37" customFormat="1">
      <c r="A15" s="32">
        <v>7</v>
      </c>
      <c r="B15" s="33" t="s">
        <v>54</v>
      </c>
      <c r="C15" s="34">
        <v>128</v>
      </c>
      <c r="D15" s="35">
        <v>18.53828949</v>
      </c>
      <c r="E15" s="34">
        <v>43</v>
      </c>
      <c r="F15" s="35">
        <v>153.27905015625001</v>
      </c>
      <c r="G15" s="34">
        <v>134</v>
      </c>
      <c r="H15" s="35">
        <v>21.10435236</v>
      </c>
      <c r="I15" s="35">
        <f t="shared" si="0"/>
        <v>192.92169200625003</v>
      </c>
      <c r="J15" s="125">
        <f>VLOOKUP(B15,'[1]Thang 6 2022'!$B$9:$I$26,8,FALSE)</f>
        <v>442.58309459260875</v>
      </c>
      <c r="K15" s="102">
        <f t="shared" si="1"/>
        <v>43.589936977559347</v>
      </c>
    </row>
    <row r="16" spans="1:14" s="37" customFormat="1">
      <c r="A16" s="32">
        <v>8</v>
      </c>
      <c r="B16" s="33" t="s">
        <v>52</v>
      </c>
      <c r="C16" s="34">
        <v>16</v>
      </c>
      <c r="D16" s="35">
        <v>62.593217090000003</v>
      </c>
      <c r="E16" s="34">
        <v>19</v>
      </c>
      <c r="F16" s="35">
        <v>53.9491309765625</v>
      </c>
      <c r="G16" s="34">
        <v>26</v>
      </c>
      <c r="H16" s="35">
        <v>8.278282879999999</v>
      </c>
      <c r="I16" s="35">
        <f t="shared" si="0"/>
        <v>124.82063094656252</v>
      </c>
      <c r="J16" s="125">
        <f>VLOOKUP(B16,'[1]Thang 6 2022'!$B$9:$I$26,8,FALSE)</f>
        <v>141.82181578078124</v>
      </c>
      <c r="K16" s="102">
        <f t="shared" si="1"/>
        <v>88.012292226960327</v>
      </c>
    </row>
    <row r="17" spans="1:11" s="37" customFormat="1" ht="30">
      <c r="A17" s="32">
        <v>9</v>
      </c>
      <c r="B17" s="33" t="s">
        <v>44</v>
      </c>
      <c r="C17" s="34">
        <v>8</v>
      </c>
      <c r="D17" s="35">
        <v>98.208629999999999</v>
      </c>
      <c r="E17" s="34">
        <v>0</v>
      </c>
      <c r="F17" s="35">
        <v>0</v>
      </c>
      <c r="G17" s="34">
        <v>4</v>
      </c>
      <c r="H17" s="35">
        <v>21.148205309999998</v>
      </c>
      <c r="I17" s="35">
        <f t="shared" si="0"/>
        <v>119.35683530999999</v>
      </c>
      <c r="J17" s="125">
        <f>VLOOKUP(B17,'[1]Thang 6 2022'!$B$9:$I$26,8,FALSE)</f>
        <v>202.96431387999999</v>
      </c>
      <c r="K17" s="102">
        <f t="shared" si="1"/>
        <v>58.806808462185209</v>
      </c>
    </row>
    <row r="18" spans="1:11" s="37" customFormat="1">
      <c r="A18" s="32">
        <v>10</v>
      </c>
      <c r="B18" s="33" t="s">
        <v>49</v>
      </c>
      <c r="C18" s="34">
        <v>34</v>
      </c>
      <c r="D18" s="35">
        <v>26.678528560000004</v>
      </c>
      <c r="E18" s="34">
        <v>8</v>
      </c>
      <c r="F18" s="35">
        <v>4.996518</v>
      </c>
      <c r="G18" s="34">
        <v>89</v>
      </c>
      <c r="H18" s="35">
        <v>24.824743809999983</v>
      </c>
      <c r="I18" s="35">
        <f t="shared" si="0"/>
        <v>56.499790369999985</v>
      </c>
      <c r="J18" s="125">
        <f>VLOOKUP(B18,'[1]Thang 6 2022'!$B$9:$I$26,8,FALSE)</f>
        <v>50.491323320000006</v>
      </c>
      <c r="K18" s="102">
        <f t="shared" si="1"/>
        <v>111.89999915811273</v>
      </c>
    </row>
    <row r="19" spans="1:11" s="37" customFormat="1">
      <c r="A19" s="32">
        <v>11</v>
      </c>
      <c r="B19" s="33" t="s">
        <v>56</v>
      </c>
      <c r="C19" s="34">
        <v>21</v>
      </c>
      <c r="D19" s="35">
        <v>3.7381268400000001</v>
      </c>
      <c r="E19" s="34">
        <v>5</v>
      </c>
      <c r="F19" s="35">
        <v>2.850778</v>
      </c>
      <c r="G19" s="34">
        <v>43</v>
      </c>
      <c r="H19" s="35">
        <v>15.453408810000001</v>
      </c>
      <c r="I19" s="35">
        <f t="shared" si="0"/>
        <v>22.042313650000001</v>
      </c>
      <c r="J19" s="125">
        <f>VLOOKUP(B19,'[1]Thang 6 2022'!$B$9:$I$26,8,FALSE)</f>
        <v>20.83823404</v>
      </c>
      <c r="K19" s="102">
        <f t="shared" si="1"/>
        <v>105.77822289397803</v>
      </c>
    </row>
    <row r="20" spans="1:11" s="37" customFormat="1">
      <c r="A20" s="32">
        <v>12</v>
      </c>
      <c r="B20" s="33" t="s">
        <v>55</v>
      </c>
      <c r="C20" s="34">
        <v>33</v>
      </c>
      <c r="D20" s="35">
        <v>7.1092200099999996</v>
      </c>
      <c r="E20" s="34">
        <v>7</v>
      </c>
      <c r="F20" s="35">
        <v>2.4723126562500002</v>
      </c>
      <c r="G20" s="34">
        <v>19</v>
      </c>
      <c r="H20" s="35">
        <v>4.6442900600000003</v>
      </c>
      <c r="I20" s="35">
        <f t="shared" si="0"/>
        <v>14.225822726250001</v>
      </c>
      <c r="J20" s="125">
        <f>VLOOKUP(B20,'[1]Thang 6 2022'!$B$9:$I$26,8,FALSE)</f>
        <v>141.17232740999998</v>
      </c>
      <c r="K20" s="102">
        <f t="shared" si="1"/>
        <v>10.076920163634217</v>
      </c>
    </row>
    <row r="21" spans="1:11" s="37" customFormat="1">
      <c r="A21" s="32">
        <v>13</v>
      </c>
      <c r="B21" s="165" t="s">
        <v>53</v>
      </c>
      <c r="C21" s="34">
        <v>8</v>
      </c>
      <c r="D21" s="35">
        <v>12.101929800000001</v>
      </c>
      <c r="E21" s="34">
        <v>4</v>
      </c>
      <c r="F21" s="35">
        <v>-6.6468040000000004</v>
      </c>
      <c r="G21" s="34">
        <v>6</v>
      </c>
      <c r="H21" s="35">
        <v>2.7302670700000005</v>
      </c>
      <c r="I21" s="35">
        <f t="shared" si="0"/>
        <v>8.1853928700000012</v>
      </c>
      <c r="J21" s="125">
        <f>VLOOKUP(B21,'[1]Thang 6 2022'!$B$9:$I$26,8,FALSE)</f>
        <v>32.137682730000002</v>
      </c>
      <c r="K21" s="102">
        <f t="shared" si="1"/>
        <v>25.469766873885625</v>
      </c>
    </row>
    <row r="22" spans="1:11" s="37" customFormat="1">
      <c r="A22" s="32">
        <v>14</v>
      </c>
      <c r="B22" s="38" t="s">
        <v>60</v>
      </c>
      <c r="C22" s="34">
        <v>1</v>
      </c>
      <c r="D22" s="35">
        <v>4.5999999999999996</v>
      </c>
      <c r="E22" s="34">
        <v>0</v>
      </c>
      <c r="F22" s="35">
        <v>0</v>
      </c>
      <c r="G22" s="34">
        <v>6</v>
      </c>
      <c r="H22" s="35">
        <v>3.20494134</v>
      </c>
      <c r="I22" s="35">
        <f t="shared" si="0"/>
        <v>7.8049413399999992</v>
      </c>
      <c r="J22" s="125">
        <f>VLOOKUP(B22,'[1]Thang 6 2022'!$B$9:$I$26,8,FALSE)</f>
        <v>1.00434603</v>
      </c>
      <c r="K22" s="102">
        <f t="shared" si="1"/>
        <v>777.11676124213875</v>
      </c>
    </row>
    <row r="23" spans="1:11" s="37" customFormat="1">
      <c r="A23" s="32">
        <v>15</v>
      </c>
      <c r="B23" s="38" t="s">
        <v>58</v>
      </c>
      <c r="C23" s="34">
        <v>0</v>
      </c>
      <c r="D23" s="35">
        <v>0</v>
      </c>
      <c r="E23" s="34">
        <v>3</v>
      </c>
      <c r="F23" s="35">
        <v>1.54</v>
      </c>
      <c r="G23" s="34">
        <v>3</v>
      </c>
      <c r="H23" s="35">
        <v>0.30510928000000004</v>
      </c>
      <c r="I23" s="35">
        <f t="shared" si="0"/>
        <v>1.84510928</v>
      </c>
      <c r="J23" s="125">
        <f>VLOOKUP(B23,'[1]Thang 6 2022'!$B$9:$I$26,8,FALSE)</f>
        <v>5.4544841300000009</v>
      </c>
      <c r="K23" s="102">
        <f t="shared" si="1"/>
        <v>33.827383782304629</v>
      </c>
    </row>
    <row r="24" spans="1:11" s="37" customFormat="1">
      <c r="A24" s="32">
        <v>16</v>
      </c>
      <c r="B24" s="38" t="s">
        <v>61</v>
      </c>
      <c r="C24" s="34">
        <v>2</v>
      </c>
      <c r="D24" s="35">
        <v>0.16755200000000001</v>
      </c>
      <c r="E24" s="34">
        <v>1</v>
      </c>
      <c r="F24" s="35">
        <v>6.5000000000000002E-2</v>
      </c>
      <c r="G24" s="34">
        <v>8</v>
      </c>
      <c r="H24" s="35">
        <v>0.70408759999999992</v>
      </c>
      <c r="I24" s="35">
        <f t="shared" si="0"/>
        <v>0.93663959999999991</v>
      </c>
      <c r="J24" s="125">
        <f>VLOOKUP(B24,'[1]Thang 6 2022'!$B$9:$I$26,8,FALSE)</f>
        <v>2.3105874900000001</v>
      </c>
      <c r="K24" s="102">
        <f t="shared" si="1"/>
        <v>40.536859307586745</v>
      </c>
    </row>
    <row r="25" spans="1:11" s="37" customFormat="1">
      <c r="A25" s="32">
        <v>17</v>
      </c>
      <c r="B25" s="38" t="s">
        <v>59</v>
      </c>
      <c r="C25" s="34">
        <v>0</v>
      </c>
      <c r="D25" s="35">
        <v>0</v>
      </c>
      <c r="E25" s="34">
        <v>0</v>
      </c>
      <c r="F25" s="35">
        <v>0</v>
      </c>
      <c r="G25" s="34">
        <v>2</v>
      </c>
      <c r="H25" s="35">
        <v>0.200791</v>
      </c>
      <c r="I25" s="35">
        <f t="shared" si="0"/>
        <v>0.200791</v>
      </c>
      <c r="J25" s="125">
        <f>VLOOKUP(B25,'[1]Thang 6 2022'!$B$9:$I$26,8,FALSE)</f>
        <v>18.777153000000002</v>
      </c>
      <c r="K25" s="102">
        <f t="shared" si="1"/>
        <v>1.0693367626071961</v>
      </c>
    </row>
    <row r="26" spans="1:11" s="37" customFormat="1">
      <c r="A26" s="32">
        <v>18</v>
      </c>
      <c r="B26" s="38" t="s">
        <v>57</v>
      </c>
      <c r="C26" s="34">
        <v>0</v>
      </c>
      <c r="D26" s="35">
        <v>0</v>
      </c>
      <c r="E26" s="34">
        <v>0</v>
      </c>
      <c r="F26" s="35">
        <v>0</v>
      </c>
      <c r="G26" s="34">
        <v>1</v>
      </c>
      <c r="H26" s="97">
        <v>3.8127500000000002E-3</v>
      </c>
      <c r="I26" s="97">
        <f t="shared" si="0"/>
        <v>3.8127500000000002E-3</v>
      </c>
      <c r="J26" s="125">
        <f>VLOOKUP(B26,'[1]Thang 6 2022'!$B$9:$I$26,8,FALSE)</f>
        <v>8.6709762799999996</v>
      </c>
      <c r="K26" s="36">
        <f t="shared" si="1"/>
        <v>4.3971403875181635E-2</v>
      </c>
    </row>
    <row r="27" spans="1:11" s="41" customFormat="1" ht="12.75">
      <c r="A27" s="195" t="s">
        <v>62</v>
      </c>
      <c r="B27" s="196"/>
      <c r="C27" s="39">
        <f t="shared" ref="C27:I27" si="4">SUM(C9:C26)</f>
        <v>1293</v>
      </c>
      <c r="D27" s="40">
        <f t="shared" si="4"/>
        <v>6492.1288241400016</v>
      </c>
      <c r="E27" s="39">
        <f t="shared" si="4"/>
        <v>632</v>
      </c>
      <c r="F27" s="40">
        <f t="shared" si="4"/>
        <v>2925.9808055907024</v>
      </c>
      <c r="G27" s="39">
        <f t="shared" si="4"/>
        <v>1594</v>
      </c>
      <c r="H27" s="40">
        <f t="shared" si="4"/>
        <v>4014.1750863800007</v>
      </c>
      <c r="I27" s="40">
        <f t="shared" si="4"/>
        <v>13432.284716110702</v>
      </c>
      <c r="J27" s="99"/>
      <c r="K27" s="103">
        <f>I27/'[1]Thang 6 2022'!$I$27*100</f>
        <v>95.737131966255845</v>
      </c>
    </row>
    <row r="28" spans="1:11" s="45" customFormat="1" ht="14.25" customHeight="1">
      <c r="A28" s="42"/>
      <c r="B28" s="42"/>
      <c r="C28" s="43"/>
      <c r="D28" s="44"/>
      <c r="E28" s="43"/>
      <c r="F28" s="44"/>
      <c r="G28" s="43"/>
      <c r="H28" s="44"/>
      <c r="I28" s="44"/>
      <c r="J28" s="44"/>
      <c r="K28" s="104"/>
    </row>
    <row r="29" spans="1:11" ht="15.75">
      <c r="A29" s="193" t="s">
        <v>319</v>
      </c>
      <c r="B29" s="193"/>
      <c r="C29" s="193"/>
      <c r="D29" s="193"/>
      <c r="E29" s="193"/>
      <c r="F29" s="193"/>
      <c r="G29" s="193"/>
      <c r="H29" s="193"/>
      <c r="I29" s="193"/>
      <c r="J29" s="193"/>
      <c r="K29" s="193"/>
    </row>
    <row r="30" spans="1:11">
      <c r="A30" s="194" t="str">
        <f>A6</f>
        <v>Tính từ 01/01/2023 đến 20/06/2023</v>
      </c>
      <c r="B30" s="194"/>
      <c r="C30" s="194"/>
      <c r="D30" s="194"/>
      <c r="E30" s="194"/>
      <c r="F30" s="194"/>
      <c r="G30" s="194"/>
      <c r="H30" s="194"/>
      <c r="I30" s="194"/>
      <c r="J30" s="194"/>
      <c r="K30" s="194"/>
    </row>
    <row r="32" spans="1:11" s="31" customFormat="1" ht="51">
      <c r="A32" s="27" t="s">
        <v>1</v>
      </c>
      <c r="B32" s="30" t="s">
        <v>63</v>
      </c>
      <c r="C32" s="30" t="s">
        <v>37</v>
      </c>
      <c r="D32" s="30" t="s">
        <v>38</v>
      </c>
      <c r="E32" s="30" t="s">
        <v>39</v>
      </c>
      <c r="F32" s="30" t="s">
        <v>40</v>
      </c>
      <c r="G32" s="30" t="s">
        <v>41</v>
      </c>
      <c r="H32" s="30" t="s">
        <v>42</v>
      </c>
      <c r="I32" s="30" t="s">
        <v>43</v>
      </c>
      <c r="J32" s="30" t="s">
        <v>322</v>
      </c>
      <c r="K32" s="101" t="s">
        <v>289</v>
      </c>
    </row>
    <row r="33" spans="1:16" s="37" customFormat="1">
      <c r="A33" s="47">
        <v>1</v>
      </c>
      <c r="B33" s="48" t="s">
        <v>64</v>
      </c>
      <c r="C33" s="34">
        <v>163</v>
      </c>
      <c r="D33" s="35">
        <v>1792.2179378500002</v>
      </c>
      <c r="E33" s="34">
        <v>72</v>
      </c>
      <c r="F33" s="35">
        <v>342.73615123437497</v>
      </c>
      <c r="G33" s="34">
        <v>164</v>
      </c>
      <c r="H33" s="35">
        <v>865.32205456000008</v>
      </c>
      <c r="I33" s="35">
        <v>3000.2761436443752</v>
      </c>
      <c r="J33" s="125">
        <f>VLOOKUP(B33,'[1]Thang 6 2022'!$B$33:$I$116,8,FALSE)</f>
        <v>4139.3442628800003</v>
      </c>
      <c r="K33" s="102">
        <f t="shared" ref="K33:K54" si="5">I33/J33*100</f>
        <v>72.481918707503098</v>
      </c>
      <c r="L33" s="37">
        <f>I33/$I$27*100</f>
        <v>22.336305454021829</v>
      </c>
      <c r="P33" s="37">
        <f>C37/C27*100</f>
        <v>8.8167053364269137</v>
      </c>
    </row>
    <row r="34" spans="1:16" s="37" customFormat="1">
      <c r="A34" s="47">
        <v>2</v>
      </c>
      <c r="B34" s="48" t="s">
        <v>66</v>
      </c>
      <c r="C34" s="34">
        <v>135</v>
      </c>
      <c r="D34" s="35">
        <v>385.97699019999999</v>
      </c>
      <c r="E34" s="34">
        <v>84</v>
      </c>
      <c r="F34" s="35">
        <v>188.88051673437499</v>
      </c>
      <c r="G34" s="34">
        <v>118</v>
      </c>
      <c r="H34" s="35">
        <v>1633.16134364</v>
      </c>
      <c r="I34" s="35">
        <v>2208.0188505743749</v>
      </c>
      <c r="J34" s="125">
        <f>VLOOKUP(B34,'[1]Thang 6 2022'!$B$33:$I$116,8,FALSE)</f>
        <v>1057.5868198340013</v>
      </c>
      <c r="K34" s="102">
        <f t="shared" si="5"/>
        <v>208.77896822891054</v>
      </c>
      <c r="L34" s="37">
        <f t="shared" ref="L34:L39" si="6">I34/$I$27*100</f>
        <v>16.438148068184365</v>
      </c>
      <c r="P34" s="37">
        <f>E37/E27*100</f>
        <v>7.1202531645569627</v>
      </c>
    </row>
    <row r="35" spans="1:16" s="37" customFormat="1">
      <c r="A35" s="47">
        <v>3</v>
      </c>
      <c r="B35" s="48" t="s">
        <v>65</v>
      </c>
      <c r="C35" s="34">
        <v>233</v>
      </c>
      <c r="D35" s="35">
        <v>1292.8909080000001</v>
      </c>
      <c r="E35" s="34">
        <v>80</v>
      </c>
      <c r="F35" s="35">
        <v>587.34000937500002</v>
      </c>
      <c r="G35" s="34">
        <v>159</v>
      </c>
      <c r="H35" s="35">
        <v>73.393626609999956</v>
      </c>
      <c r="I35" s="35">
        <v>1953.6245439849999</v>
      </c>
      <c r="J35" s="125">
        <f>VLOOKUP(B35,'[1]Thang 6 2022'!$B$33:$I$116,8,FALSE)</f>
        <v>1272.7425011349972</v>
      </c>
      <c r="K35" s="102">
        <f t="shared" si="5"/>
        <v>153.49723469144865</v>
      </c>
      <c r="L35" s="37">
        <f t="shared" si="6"/>
        <v>14.544246085268128</v>
      </c>
      <c r="P35" s="37">
        <f>G37/G27*100</f>
        <v>2.1329987452948558</v>
      </c>
    </row>
    <row r="36" spans="1:16" s="37" customFormat="1">
      <c r="A36" s="47">
        <v>4</v>
      </c>
      <c r="B36" s="48" t="s">
        <v>67</v>
      </c>
      <c r="C36" s="34">
        <v>223</v>
      </c>
      <c r="D36" s="35">
        <v>326.78354519000004</v>
      </c>
      <c r="E36" s="34">
        <v>167</v>
      </c>
      <c r="F36" s="35">
        <v>680.39925548281258</v>
      </c>
      <c r="G36" s="34">
        <v>460</v>
      </c>
      <c r="H36" s="35">
        <v>212.10358894000018</v>
      </c>
      <c r="I36" s="35">
        <v>1219.2863896128129</v>
      </c>
      <c r="J36" s="125">
        <f>VLOOKUP(B36,'[1]Thang 6 2022'!$B$33:$I$116,8,FALSE)</f>
        <v>2660.4639882408828</v>
      </c>
      <c r="K36" s="102">
        <f t="shared" si="5"/>
        <v>45.829840020462498</v>
      </c>
      <c r="L36" s="37">
        <f t="shared" si="6"/>
        <v>9.0772822001784927</v>
      </c>
    </row>
    <row r="37" spans="1:16" s="37" customFormat="1">
      <c r="A37" s="47">
        <v>5</v>
      </c>
      <c r="B37" s="49" t="s">
        <v>69</v>
      </c>
      <c r="C37" s="34">
        <v>114</v>
      </c>
      <c r="D37" s="35">
        <v>773.87942279999993</v>
      </c>
      <c r="E37" s="34">
        <v>45</v>
      </c>
      <c r="F37" s="35">
        <v>66.520038999999997</v>
      </c>
      <c r="G37" s="34">
        <v>34</v>
      </c>
      <c r="H37" s="35">
        <v>100.96196836999999</v>
      </c>
      <c r="I37" s="35">
        <v>941.36143016999995</v>
      </c>
      <c r="J37" s="125">
        <f>VLOOKUP(B37,'[1]Thang 6 2022'!$B$33:$I$116,8,FALSE)</f>
        <v>772.96818152500009</v>
      </c>
      <c r="K37" s="102">
        <f t="shared" si="5"/>
        <v>121.78527559993147</v>
      </c>
      <c r="L37" s="37">
        <f t="shared" si="6"/>
        <v>7.0082003923050387</v>
      </c>
    </row>
    <row r="38" spans="1:16" s="37" customFormat="1">
      <c r="A38" s="47">
        <v>6</v>
      </c>
      <c r="B38" s="48" t="s">
        <v>68</v>
      </c>
      <c r="C38" s="34">
        <v>84</v>
      </c>
      <c r="D38" s="35">
        <v>543.77347795000003</v>
      </c>
      <c r="E38" s="34">
        <v>56</v>
      </c>
      <c r="F38" s="35">
        <v>199.72446952000001</v>
      </c>
      <c r="G38" s="34">
        <v>101</v>
      </c>
      <c r="H38" s="35">
        <v>151.84956141000001</v>
      </c>
      <c r="I38" s="35">
        <v>895.34750888000008</v>
      </c>
      <c r="J38" s="125">
        <f>VLOOKUP(B38,'[1]Thang 6 2022'!$B$33:$I$116,8,FALSE)</f>
        <v>594.88101933499991</v>
      </c>
      <c r="K38" s="102">
        <f t="shared" si="5"/>
        <v>150.50866976406186</v>
      </c>
      <c r="L38" s="37">
        <f t="shared" si="6"/>
        <v>6.6656382574002384</v>
      </c>
      <c r="N38" s="37">
        <f>C38/C27*100</f>
        <v>6.4965197215777257</v>
      </c>
    </row>
    <row r="39" spans="1:16" s="37" customFormat="1">
      <c r="A39" s="47">
        <v>7</v>
      </c>
      <c r="B39" s="48" t="s">
        <v>73</v>
      </c>
      <c r="C39" s="34">
        <v>12</v>
      </c>
      <c r="D39" s="35">
        <v>190.149136</v>
      </c>
      <c r="E39" s="34">
        <v>8</v>
      </c>
      <c r="F39" s="35">
        <v>74.750401999999994</v>
      </c>
      <c r="G39" s="34">
        <v>11</v>
      </c>
      <c r="H39" s="35">
        <v>336.90561975000003</v>
      </c>
      <c r="I39" s="35">
        <v>601.80515775000003</v>
      </c>
      <c r="J39" s="125">
        <f>VLOOKUP(B39,'[1]Thang 6 2022'!$B$33:$I$116,8,FALSE)</f>
        <v>647.01045513999998</v>
      </c>
      <c r="K39" s="102">
        <f t="shared" si="5"/>
        <v>93.013204496020336</v>
      </c>
      <c r="L39" s="37">
        <f t="shared" si="6"/>
        <v>4.4802888746706957</v>
      </c>
      <c r="N39" s="37">
        <f>E38/E27*100</f>
        <v>8.8607594936708853</v>
      </c>
    </row>
    <row r="40" spans="1:16" s="37" customFormat="1">
      <c r="A40" s="47">
        <v>8</v>
      </c>
      <c r="B40" s="48" t="s">
        <v>75</v>
      </c>
      <c r="C40" s="34">
        <v>52</v>
      </c>
      <c r="D40" s="35">
        <v>19.920853489999999</v>
      </c>
      <c r="E40" s="34">
        <v>11</v>
      </c>
      <c r="F40" s="35">
        <v>308.15543100000002</v>
      </c>
      <c r="G40" s="34">
        <v>65</v>
      </c>
      <c r="H40" s="35">
        <v>77.050286270000015</v>
      </c>
      <c r="I40" s="35">
        <v>405.12657076000005</v>
      </c>
      <c r="J40" s="125">
        <f>VLOOKUP(B40,'[1]Thang 6 2022'!$B$33:$I$116,8,FALSE)</f>
        <v>231.46010525744566</v>
      </c>
      <c r="K40" s="102">
        <f t="shared" si="5"/>
        <v>175.03084184178985</v>
      </c>
      <c r="N40" s="37">
        <f>G38/G27*100</f>
        <v>6.3362609786700119</v>
      </c>
    </row>
    <row r="41" spans="1:16" s="37" customFormat="1">
      <c r="A41" s="47">
        <v>9</v>
      </c>
      <c r="B41" s="48" t="s">
        <v>76</v>
      </c>
      <c r="C41" s="34">
        <v>16</v>
      </c>
      <c r="D41" s="35">
        <v>333.19780406000001</v>
      </c>
      <c r="E41" s="34">
        <v>10</v>
      </c>
      <c r="F41" s="35">
        <v>25.155107999999998</v>
      </c>
      <c r="G41" s="34">
        <v>28</v>
      </c>
      <c r="H41" s="35">
        <v>26.851966849999997</v>
      </c>
      <c r="I41" s="35">
        <v>385.20487890999999</v>
      </c>
      <c r="J41" s="125">
        <f>VLOOKUP(B41,'[1]Thang 6 2022'!$B$33:$I$116,8,FALSE)</f>
        <v>182.63519047999998</v>
      </c>
      <c r="K41" s="102">
        <f t="shared" si="5"/>
        <v>210.91492712746566</v>
      </c>
    </row>
    <row r="42" spans="1:16" s="37" customFormat="1">
      <c r="A42" s="47">
        <v>10</v>
      </c>
      <c r="B42" s="35" t="s">
        <v>79</v>
      </c>
      <c r="C42" s="34">
        <v>14</v>
      </c>
      <c r="D42" s="35">
        <v>81</v>
      </c>
      <c r="E42" s="34">
        <v>12</v>
      </c>
      <c r="F42" s="35">
        <v>54.311720000000001</v>
      </c>
      <c r="G42" s="34">
        <v>10</v>
      </c>
      <c r="H42" s="35">
        <v>198.83199999999999</v>
      </c>
      <c r="I42" s="35">
        <v>334.14372000000003</v>
      </c>
      <c r="J42" s="125">
        <f>VLOOKUP(B42,'[1]Thang 6 2022'!$B$33:$I$116,8,FALSE)</f>
        <v>132.74454475976563</v>
      </c>
      <c r="K42" s="102">
        <f t="shared" si="5"/>
        <v>251.71936112682931</v>
      </c>
    </row>
    <row r="43" spans="1:16" s="37" customFormat="1">
      <c r="A43" s="47">
        <v>11</v>
      </c>
      <c r="B43" s="35" t="s">
        <v>81</v>
      </c>
      <c r="C43" s="34">
        <v>2</v>
      </c>
      <c r="D43" s="35">
        <v>1.02</v>
      </c>
      <c r="E43" s="34">
        <v>4</v>
      </c>
      <c r="F43" s="35">
        <v>15.978</v>
      </c>
      <c r="G43" s="34">
        <v>6</v>
      </c>
      <c r="H43" s="35">
        <v>174.27794072</v>
      </c>
      <c r="I43" s="35">
        <v>191.27594071999999</v>
      </c>
      <c r="J43" s="125">
        <f>VLOOKUP(B43,'[1]Thang 6 2022'!$B$33:$I$116,8,FALSE)</f>
        <v>100.09182378260869</v>
      </c>
      <c r="K43" s="102">
        <f t="shared" si="5"/>
        <v>191.10046504441343</v>
      </c>
    </row>
    <row r="44" spans="1:16" s="37" customFormat="1">
      <c r="A44" s="47">
        <v>12</v>
      </c>
      <c r="B44" s="48" t="s">
        <v>101</v>
      </c>
      <c r="C44" s="34">
        <v>0</v>
      </c>
      <c r="D44" s="35">
        <v>0</v>
      </c>
      <c r="E44" s="34">
        <v>3</v>
      </c>
      <c r="F44" s="35">
        <v>182.37410800000001</v>
      </c>
      <c r="G44" s="34">
        <v>7</v>
      </c>
      <c r="H44" s="35">
        <v>0.23151560999999998</v>
      </c>
      <c r="I44" s="35">
        <v>182.60562361000001</v>
      </c>
      <c r="J44" s="125">
        <f>VLOOKUP(B44,'[1]Thang 6 2022'!$B$33:$I$116,8,FALSE)</f>
        <v>73.25157320000001</v>
      </c>
      <c r="K44" s="102">
        <f t="shared" si="5"/>
        <v>249.28559979378028</v>
      </c>
    </row>
    <row r="45" spans="1:16" s="37" customFormat="1">
      <c r="A45" s="47">
        <v>13</v>
      </c>
      <c r="B45" s="48" t="s">
        <v>84</v>
      </c>
      <c r="C45" s="34">
        <v>18</v>
      </c>
      <c r="D45" s="35">
        <v>159.36504443999999</v>
      </c>
      <c r="E45" s="34">
        <v>5</v>
      </c>
      <c r="F45" s="35">
        <v>8.4670860000000001</v>
      </c>
      <c r="G45" s="34">
        <v>12</v>
      </c>
      <c r="H45" s="35">
        <v>8.4396415200000003</v>
      </c>
      <c r="I45" s="35">
        <v>176.27177196</v>
      </c>
      <c r="J45" s="125">
        <f>VLOOKUP(B45,'[1]Thang 6 2022'!$B$33:$I$116,8,FALSE)</f>
        <v>34.0291231</v>
      </c>
      <c r="K45" s="102">
        <f t="shared" si="5"/>
        <v>518.00268682210037</v>
      </c>
    </row>
    <row r="46" spans="1:16" s="37" customFormat="1">
      <c r="A46" s="47">
        <v>14</v>
      </c>
      <c r="B46" s="48" t="s">
        <v>117</v>
      </c>
      <c r="C46" s="34">
        <v>5</v>
      </c>
      <c r="D46" s="35">
        <v>154.60834199999999</v>
      </c>
      <c r="E46" s="34">
        <v>1</v>
      </c>
      <c r="F46" s="35">
        <v>9.4619999999999997</v>
      </c>
      <c r="G46" s="34">
        <v>3</v>
      </c>
      <c r="H46" s="35">
        <v>3.9052169999999999</v>
      </c>
      <c r="I46" s="35">
        <v>167.97555899999998</v>
      </c>
      <c r="J46" s="125">
        <f>VLOOKUP(B46,'[1]Thang 6 2022'!$B$33:$I$116,8,FALSE)</f>
        <v>2.8788754700000001</v>
      </c>
      <c r="K46" s="102">
        <f t="shared" si="5"/>
        <v>5834.7629395723725</v>
      </c>
    </row>
    <row r="47" spans="1:16" s="37" customFormat="1">
      <c r="A47" s="47">
        <v>15</v>
      </c>
      <c r="B47" s="48" t="s">
        <v>100</v>
      </c>
      <c r="C47" s="34">
        <v>9</v>
      </c>
      <c r="D47" s="35">
        <v>165.442701</v>
      </c>
      <c r="E47" s="34">
        <v>0</v>
      </c>
      <c r="F47" s="35">
        <v>0</v>
      </c>
      <c r="G47" s="34">
        <v>5</v>
      </c>
      <c r="H47" s="35">
        <v>0.429371</v>
      </c>
      <c r="I47" s="35">
        <v>165.872072</v>
      </c>
      <c r="J47" s="125">
        <f>VLOOKUP(B47,'[1]Thang 6 2022'!$B$33:$I$116,8,FALSE)</f>
        <v>1321.1180320000001</v>
      </c>
      <c r="K47" s="102">
        <f t="shared" si="5"/>
        <v>12.555431686061491</v>
      </c>
    </row>
    <row r="48" spans="1:16" s="37" customFormat="1">
      <c r="A48" s="47">
        <v>16</v>
      </c>
      <c r="B48" s="48" t="s">
        <v>82</v>
      </c>
      <c r="C48" s="34">
        <v>10</v>
      </c>
      <c r="D48" s="35">
        <v>45.15</v>
      </c>
      <c r="E48" s="34">
        <v>6</v>
      </c>
      <c r="F48" s="35">
        <v>44.6</v>
      </c>
      <c r="G48" s="34">
        <v>3</v>
      </c>
      <c r="H48" s="35">
        <v>6.5495400400000001</v>
      </c>
      <c r="I48" s="35">
        <v>96.299540039999997</v>
      </c>
      <c r="J48" s="125">
        <f>VLOOKUP(B48,'[1]Thang 6 2022'!$B$33:$I$116,8,FALSE)</f>
        <v>66.432791869999988</v>
      </c>
      <c r="K48" s="102">
        <f t="shared" si="5"/>
        <v>144.95783983976648</v>
      </c>
    </row>
    <row r="49" spans="1:11" s="37" customFormat="1">
      <c r="A49" s="47">
        <v>17</v>
      </c>
      <c r="B49" s="48" t="s">
        <v>70</v>
      </c>
      <c r="C49" s="34">
        <v>14</v>
      </c>
      <c r="D49" s="35">
        <v>38.884867999999997</v>
      </c>
      <c r="E49" s="34">
        <v>14</v>
      </c>
      <c r="F49" s="35">
        <v>46.816613250000003</v>
      </c>
      <c r="G49" s="34">
        <v>1</v>
      </c>
      <c r="H49" s="35">
        <v>9.8000000000000007</v>
      </c>
      <c r="I49" s="35">
        <v>95.501481249999998</v>
      </c>
      <c r="J49" s="125">
        <f>VLOOKUP(B49,'[1]Thang 6 2022'!$B$33:$I$116,8,FALSE)</f>
        <v>211.692024</v>
      </c>
      <c r="K49" s="102">
        <f t="shared" si="5"/>
        <v>45.113405524432984</v>
      </c>
    </row>
    <row r="50" spans="1:11" s="37" customFormat="1">
      <c r="A50" s="47">
        <v>18</v>
      </c>
      <c r="B50" s="48" t="s">
        <v>103</v>
      </c>
      <c r="C50" s="34">
        <v>9</v>
      </c>
      <c r="D50" s="35">
        <v>39.623238999999998</v>
      </c>
      <c r="E50" s="34">
        <v>2</v>
      </c>
      <c r="F50" s="35">
        <v>29.875</v>
      </c>
      <c r="G50" s="34">
        <v>6</v>
      </c>
      <c r="H50" s="35">
        <v>0.63639882000000003</v>
      </c>
      <c r="I50" s="35">
        <v>70.134637819999995</v>
      </c>
      <c r="J50" s="125">
        <f>VLOOKUP(B50,'[1]Thang 6 2022'!$B$33:$I$116,8,FALSE)</f>
        <v>5.9445699999999997</v>
      </c>
      <c r="K50" s="102">
        <f t="shared" si="5"/>
        <v>1179.8101093939511</v>
      </c>
    </row>
    <row r="51" spans="1:11" s="37" customFormat="1">
      <c r="A51" s="47">
        <v>19</v>
      </c>
      <c r="B51" s="48" t="s">
        <v>97</v>
      </c>
      <c r="C51" s="34">
        <v>2</v>
      </c>
      <c r="D51" s="35">
        <v>60.01</v>
      </c>
      <c r="E51" s="34">
        <v>0</v>
      </c>
      <c r="F51" s="35">
        <v>0</v>
      </c>
      <c r="G51" s="34">
        <v>2</v>
      </c>
      <c r="H51" s="35">
        <v>0.169428</v>
      </c>
      <c r="I51" s="35">
        <v>60.179428000000001</v>
      </c>
      <c r="J51" s="125">
        <f>VLOOKUP(B51,'[1]Thang 6 2022'!$B$33:$I$116,8,FALSE)</f>
        <v>0.50311253</v>
      </c>
      <c r="K51" s="102">
        <f t="shared" si="5"/>
        <v>11961.425011617182</v>
      </c>
    </row>
    <row r="52" spans="1:11" s="37" customFormat="1">
      <c r="A52" s="47">
        <v>20</v>
      </c>
      <c r="B52" s="48" t="s">
        <v>78</v>
      </c>
      <c r="C52" s="34">
        <v>13</v>
      </c>
      <c r="D52" s="35">
        <v>24.557734</v>
      </c>
      <c r="E52" s="34">
        <v>7</v>
      </c>
      <c r="F52" s="35">
        <v>22.513469000000001</v>
      </c>
      <c r="G52" s="34">
        <v>32</v>
      </c>
      <c r="H52" s="35">
        <v>7.4416344499999996</v>
      </c>
      <c r="I52" s="35">
        <v>54.512837449999999</v>
      </c>
      <c r="J52" s="125">
        <f>VLOOKUP(B52,'[1]Thang 6 2022'!$B$33:$I$116,8,FALSE)</f>
        <v>93.671305369999999</v>
      </c>
      <c r="K52" s="102">
        <f t="shared" si="5"/>
        <v>58.195876778566557</v>
      </c>
    </row>
    <row r="53" spans="1:11" s="37" customFormat="1">
      <c r="A53" s="47">
        <v>21</v>
      </c>
      <c r="B53" s="48" t="s">
        <v>74</v>
      </c>
      <c r="C53" s="34">
        <v>23</v>
      </c>
      <c r="D53" s="35">
        <v>6.6397550000000001</v>
      </c>
      <c r="E53" s="34">
        <v>8</v>
      </c>
      <c r="F53" s="35">
        <v>0.87353102539062499</v>
      </c>
      <c r="G53" s="34">
        <v>35</v>
      </c>
      <c r="H53" s="35">
        <v>26.627335590000005</v>
      </c>
      <c r="I53" s="35">
        <v>34.140621615390629</v>
      </c>
      <c r="J53" s="125">
        <f>VLOOKUP(B53,'[1]Thang 6 2022'!$B$33:$I$116,8,FALSE)</f>
        <v>57.890400759999999</v>
      </c>
      <c r="K53" s="102">
        <f t="shared" si="5"/>
        <v>58.974581566518467</v>
      </c>
    </row>
    <row r="54" spans="1:11" s="37" customFormat="1">
      <c r="A54" s="47">
        <v>22</v>
      </c>
      <c r="B54" s="48" t="s">
        <v>88</v>
      </c>
      <c r="C54" s="34">
        <v>22</v>
      </c>
      <c r="D54" s="35">
        <v>12.35138068</v>
      </c>
      <c r="E54" s="34">
        <v>4</v>
      </c>
      <c r="F54" s="35">
        <v>11.73</v>
      </c>
      <c r="G54" s="34">
        <v>46</v>
      </c>
      <c r="H54" s="35">
        <v>3.9092516000000002</v>
      </c>
      <c r="I54" s="35">
        <v>27.990632280000003</v>
      </c>
      <c r="J54" s="125">
        <f>VLOOKUP(B54,'[1]Thang 6 2022'!$B$33:$I$116,8,FALSE)</f>
        <v>26.006601792608695</v>
      </c>
      <c r="K54" s="102">
        <f t="shared" si="5"/>
        <v>107.62894938451815</v>
      </c>
    </row>
    <row r="55" spans="1:11" s="37" customFormat="1">
      <c r="A55" s="47">
        <v>23</v>
      </c>
      <c r="B55" s="48" t="s">
        <v>124</v>
      </c>
      <c r="C55" s="34">
        <v>0</v>
      </c>
      <c r="D55" s="35">
        <v>0</v>
      </c>
      <c r="E55" s="34">
        <v>0</v>
      </c>
      <c r="F55" s="35">
        <v>0</v>
      </c>
      <c r="G55" s="34">
        <v>1</v>
      </c>
      <c r="H55" s="35">
        <v>27.941177</v>
      </c>
      <c r="I55" s="35">
        <v>27.941177</v>
      </c>
      <c r="J55" s="125"/>
      <c r="K55" s="102">
        <v>0</v>
      </c>
    </row>
    <row r="56" spans="1:11" s="37" customFormat="1">
      <c r="A56" s="47">
        <v>24</v>
      </c>
      <c r="B56" s="48" t="s">
        <v>77</v>
      </c>
      <c r="C56" s="34">
        <v>16</v>
      </c>
      <c r="D56" s="35">
        <v>0.73121599999999998</v>
      </c>
      <c r="E56" s="34">
        <v>7</v>
      </c>
      <c r="F56" s="35">
        <v>6.6634000000000002</v>
      </c>
      <c r="G56" s="34">
        <v>30</v>
      </c>
      <c r="H56" s="35">
        <v>13.052719069999998</v>
      </c>
      <c r="I56" s="35">
        <v>20.447335069999998</v>
      </c>
      <c r="J56" s="125">
        <f>VLOOKUP(B56,'[1]Thang 6 2022'!$B$33:$I$116,8,FALSE)</f>
        <v>29.067821629999997</v>
      </c>
      <c r="K56" s="102">
        <f>I56/J56*100</f>
        <v>70.343541151005752</v>
      </c>
    </row>
    <row r="57" spans="1:11" s="37" customFormat="1">
      <c r="A57" s="47">
        <v>25</v>
      </c>
      <c r="B57" s="35" t="s">
        <v>89</v>
      </c>
      <c r="C57" s="34">
        <v>10</v>
      </c>
      <c r="D57" s="35">
        <v>11.466294</v>
      </c>
      <c r="E57" s="34">
        <v>4</v>
      </c>
      <c r="F57" s="35">
        <v>4.3008059999999997</v>
      </c>
      <c r="G57" s="34">
        <v>4</v>
      </c>
      <c r="H57" s="35">
        <v>1.0074719999999999</v>
      </c>
      <c r="I57" s="35">
        <v>16.774571999999999</v>
      </c>
      <c r="J57" s="125">
        <f>VLOOKUP(B57,'[1]Thang 6 2022'!$B$33:$I$116,8,FALSE)</f>
        <v>8.6888451599999996</v>
      </c>
      <c r="K57" s="102">
        <f>I57/J57*100</f>
        <v>193.05870562895379</v>
      </c>
    </row>
    <row r="58" spans="1:11" s="37" customFormat="1">
      <c r="A58" s="47">
        <v>26</v>
      </c>
      <c r="B58" s="48" t="s">
        <v>87</v>
      </c>
      <c r="C58" s="34">
        <v>3</v>
      </c>
      <c r="D58" s="35">
        <v>15</v>
      </c>
      <c r="E58" s="34">
        <v>0</v>
      </c>
      <c r="F58" s="35">
        <v>0</v>
      </c>
      <c r="G58" s="34">
        <v>0</v>
      </c>
      <c r="H58" s="35">
        <v>0</v>
      </c>
      <c r="I58" s="35">
        <v>15</v>
      </c>
      <c r="J58" s="125">
        <f>VLOOKUP(B58,'[1]Thang 6 2022'!$B$33:$I$116,8,FALSE)</f>
        <v>9.7652400000000004</v>
      </c>
      <c r="K58" s="102">
        <f>I58/J58*100</f>
        <v>153.60605576514249</v>
      </c>
    </row>
    <row r="59" spans="1:11" s="37" customFormat="1">
      <c r="A59" s="47">
        <v>27</v>
      </c>
      <c r="B59" s="50" t="s">
        <v>71</v>
      </c>
      <c r="C59" s="34">
        <v>20</v>
      </c>
      <c r="D59" s="35">
        <v>1.8633690000000001</v>
      </c>
      <c r="E59" s="34">
        <v>6</v>
      </c>
      <c r="F59" s="35">
        <v>5.5497277499999997</v>
      </c>
      <c r="G59" s="34">
        <v>34</v>
      </c>
      <c r="H59" s="35">
        <v>4.9301997000000002</v>
      </c>
      <c r="I59" s="35">
        <v>12.34329645</v>
      </c>
      <c r="J59" s="125">
        <f>VLOOKUP(B59,'[1]Thang 6 2022'!$B$33:$I$116,8,FALSE)</f>
        <v>138.54783674956522</v>
      </c>
      <c r="K59" s="102">
        <f>I59/J59*100</f>
        <v>8.909050288754317</v>
      </c>
    </row>
    <row r="60" spans="1:11" s="37" customFormat="1">
      <c r="A60" s="47">
        <v>28</v>
      </c>
      <c r="B60" s="50" t="s">
        <v>95</v>
      </c>
      <c r="C60" s="34">
        <v>13</v>
      </c>
      <c r="D60" s="35">
        <v>5.3985504600000001</v>
      </c>
      <c r="E60" s="34">
        <v>0</v>
      </c>
      <c r="F60" s="35">
        <v>0</v>
      </c>
      <c r="G60" s="34">
        <v>39</v>
      </c>
      <c r="H60" s="35">
        <v>5.4870784000000015</v>
      </c>
      <c r="I60" s="35">
        <v>10.885628860000001</v>
      </c>
      <c r="J60" s="125">
        <f>VLOOKUP(B60,'[1]Thang 6 2022'!$B$33:$I$116,8,FALSE)</f>
        <v>1.90059132</v>
      </c>
      <c r="K60" s="102">
        <f>I60/J60*100</f>
        <v>572.7495830087239</v>
      </c>
    </row>
    <row r="61" spans="1:11" s="37" customFormat="1">
      <c r="A61" s="47">
        <v>29</v>
      </c>
      <c r="B61" s="50" t="s">
        <v>269</v>
      </c>
      <c r="C61" s="34">
        <v>0</v>
      </c>
      <c r="D61" s="35">
        <v>0</v>
      </c>
      <c r="E61" s="34">
        <v>0</v>
      </c>
      <c r="F61" s="35">
        <v>0</v>
      </c>
      <c r="G61" s="34">
        <v>1</v>
      </c>
      <c r="H61" s="35">
        <v>10.101756460000001</v>
      </c>
      <c r="I61" s="35">
        <v>10.101756460000001</v>
      </c>
      <c r="J61" s="125"/>
      <c r="K61" s="102">
        <v>0</v>
      </c>
    </row>
    <row r="62" spans="1:11" s="37" customFormat="1">
      <c r="A62" s="47">
        <v>30</v>
      </c>
      <c r="B62" s="50" t="s">
        <v>99</v>
      </c>
      <c r="C62" s="34">
        <v>0</v>
      </c>
      <c r="D62" s="35">
        <v>0</v>
      </c>
      <c r="E62" s="34">
        <v>0</v>
      </c>
      <c r="F62" s="35">
        <v>0</v>
      </c>
      <c r="G62" s="34">
        <v>31</v>
      </c>
      <c r="H62" s="35">
        <v>8.07878775</v>
      </c>
      <c r="I62" s="35">
        <v>8.07878775</v>
      </c>
      <c r="J62" s="125">
        <f>VLOOKUP(B62,'[1]Thang 6 2022'!$B$33:$I$116,8,FALSE)</f>
        <v>5.4592084300000003</v>
      </c>
      <c r="K62" s="102">
        <f>I62/J62*100</f>
        <v>147.9845998479307</v>
      </c>
    </row>
    <row r="63" spans="1:11" s="37" customFormat="1">
      <c r="A63" s="47">
        <v>31</v>
      </c>
      <c r="B63" s="50" t="s">
        <v>83</v>
      </c>
      <c r="C63" s="34">
        <v>6</v>
      </c>
      <c r="D63" s="35">
        <v>0.151556</v>
      </c>
      <c r="E63" s="34">
        <v>1</v>
      </c>
      <c r="F63" s="35">
        <v>2</v>
      </c>
      <c r="G63" s="34">
        <v>16</v>
      </c>
      <c r="H63" s="35">
        <v>3.3802700199999998</v>
      </c>
      <c r="I63" s="35">
        <v>5.5318260199999996</v>
      </c>
      <c r="J63" s="125">
        <f>VLOOKUP(B63,'[1]Thang 6 2022'!$B$33:$I$116,8,FALSE)</f>
        <v>5.0984318799999997</v>
      </c>
      <c r="K63" s="102">
        <f>I63/J63*100</f>
        <v>108.50053801248394</v>
      </c>
    </row>
    <row r="64" spans="1:11" s="37" customFormat="1">
      <c r="A64" s="47">
        <v>32</v>
      </c>
      <c r="B64" s="50" t="s">
        <v>216</v>
      </c>
      <c r="C64" s="34">
        <v>1</v>
      </c>
      <c r="D64" s="35">
        <v>5</v>
      </c>
      <c r="E64" s="34">
        <v>0</v>
      </c>
      <c r="F64" s="35">
        <v>0</v>
      </c>
      <c r="G64" s="34">
        <v>0</v>
      </c>
      <c r="H64" s="35">
        <v>0</v>
      </c>
      <c r="I64" s="35">
        <v>5</v>
      </c>
      <c r="J64" s="125"/>
      <c r="K64" s="102">
        <v>0</v>
      </c>
    </row>
    <row r="65" spans="1:11" s="37" customFormat="1">
      <c r="A65" s="47">
        <v>33</v>
      </c>
      <c r="B65" s="50" t="s">
        <v>115</v>
      </c>
      <c r="C65" s="34">
        <v>6</v>
      </c>
      <c r="D65" s="35">
        <v>0.24100085999999998</v>
      </c>
      <c r="E65" s="34">
        <v>4</v>
      </c>
      <c r="F65" s="35">
        <v>3.8684240000000001</v>
      </c>
      <c r="G65" s="34">
        <v>5</v>
      </c>
      <c r="H65" s="35">
        <v>0.43990600000000002</v>
      </c>
      <c r="I65" s="35">
        <v>4.5493308599999995</v>
      </c>
      <c r="J65" s="125">
        <f>VLOOKUP(B65,'[1]Thang 6 2022'!$B$33:$I$116,8,FALSE)</f>
        <v>10.280498890000001</v>
      </c>
      <c r="K65" s="102">
        <f>I65/J65*100</f>
        <v>44.252043686568591</v>
      </c>
    </row>
    <row r="66" spans="1:11" s="37" customFormat="1">
      <c r="A66" s="47">
        <v>34</v>
      </c>
      <c r="B66" s="50" t="s">
        <v>93</v>
      </c>
      <c r="C66" s="34">
        <v>2</v>
      </c>
      <c r="D66" s="35">
        <v>4.7899999999999998E-2</v>
      </c>
      <c r="E66" s="34">
        <v>0</v>
      </c>
      <c r="F66" s="35">
        <v>0</v>
      </c>
      <c r="G66" s="34">
        <v>17</v>
      </c>
      <c r="H66" s="35">
        <v>3.474593</v>
      </c>
      <c r="I66" s="35">
        <v>3.5224929999999999</v>
      </c>
      <c r="J66" s="125">
        <f>VLOOKUP(B66,'[1]Thang 6 2022'!$B$33:$I$116,8,FALSE)</f>
        <v>0.56506893000000002</v>
      </c>
      <c r="K66" s="102">
        <f>I66/J66*100</f>
        <v>623.37403686307789</v>
      </c>
    </row>
    <row r="67" spans="1:11" s="37" customFormat="1">
      <c r="A67" s="47">
        <v>35</v>
      </c>
      <c r="B67" s="50" t="s">
        <v>94</v>
      </c>
      <c r="C67" s="34">
        <v>4</v>
      </c>
      <c r="D67" s="35">
        <v>1.8172258100000001</v>
      </c>
      <c r="E67" s="34">
        <v>0</v>
      </c>
      <c r="F67" s="35">
        <v>0</v>
      </c>
      <c r="G67" s="34">
        <v>23</v>
      </c>
      <c r="H67" s="35">
        <v>1.2540100000000001</v>
      </c>
      <c r="I67" s="35">
        <v>3.0712358100000001</v>
      </c>
      <c r="J67" s="125">
        <f>VLOOKUP(B67,'[1]Thang 6 2022'!$B$33:$I$116,8,FALSE)</f>
        <v>11.518866839999999</v>
      </c>
      <c r="K67" s="102">
        <f>I67/J67*100</f>
        <v>26.6626557339385</v>
      </c>
    </row>
    <row r="68" spans="1:11" s="37" customFormat="1">
      <c r="A68" s="47">
        <v>36</v>
      </c>
      <c r="B68" s="50" t="s">
        <v>98</v>
      </c>
      <c r="C68" s="34">
        <v>1</v>
      </c>
      <c r="D68" s="35">
        <v>0.41805999999999999</v>
      </c>
      <c r="E68" s="34">
        <v>0</v>
      </c>
      <c r="F68" s="35">
        <v>0</v>
      </c>
      <c r="G68" s="34">
        <v>5</v>
      </c>
      <c r="H68" s="35">
        <v>2.0370759999999999</v>
      </c>
      <c r="I68" s="35">
        <v>2.455136</v>
      </c>
      <c r="J68" s="125">
        <f>VLOOKUP(B68,'[1]Thang 6 2022'!$B$33:$I$116,8,FALSE)</f>
        <v>17.936800000000002</v>
      </c>
      <c r="K68" s="102">
        <f>I68/J68*100</f>
        <v>13.687703492261718</v>
      </c>
    </row>
    <row r="69" spans="1:11" s="37" customFormat="1">
      <c r="A69" s="47">
        <v>37</v>
      </c>
      <c r="B69" s="50" t="s">
        <v>85</v>
      </c>
      <c r="C69" s="34">
        <v>1</v>
      </c>
      <c r="D69" s="35">
        <v>0.2</v>
      </c>
      <c r="E69" s="34">
        <v>1</v>
      </c>
      <c r="F69" s="35">
        <v>0.74360899999999996</v>
      </c>
      <c r="G69" s="34">
        <v>3</v>
      </c>
      <c r="H69" s="35">
        <v>1.4608350000000001</v>
      </c>
      <c r="I69" s="35">
        <v>2.4044439999999998</v>
      </c>
      <c r="J69" s="125">
        <f>VLOOKUP(B69,'[1]Thang 6 2022'!$B$33:$I$116,8,FALSE)</f>
        <v>5.6598844700000006</v>
      </c>
      <c r="K69" s="102">
        <f>I69/J69*100</f>
        <v>42.482209888641059</v>
      </c>
    </row>
    <row r="70" spans="1:11" s="37" customFormat="1">
      <c r="A70" s="47">
        <v>38</v>
      </c>
      <c r="B70" s="50" t="s">
        <v>80</v>
      </c>
      <c r="C70" s="34">
        <v>0</v>
      </c>
      <c r="D70" s="35">
        <v>0</v>
      </c>
      <c r="E70" s="34">
        <v>0</v>
      </c>
      <c r="F70" s="35">
        <v>0</v>
      </c>
      <c r="G70" s="34">
        <v>1</v>
      </c>
      <c r="H70" s="35">
        <v>2.0611000000000002</v>
      </c>
      <c r="I70" s="35">
        <v>2.0611000000000002</v>
      </c>
      <c r="J70" s="125"/>
      <c r="K70" s="102">
        <v>0</v>
      </c>
    </row>
    <row r="71" spans="1:11" s="37" customFormat="1">
      <c r="A71" s="47">
        <v>39</v>
      </c>
      <c r="B71" s="50" t="s">
        <v>108</v>
      </c>
      <c r="C71" s="34">
        <v>2</v>
      </c>
      <c r="D71" s="35">
        <v>0.13</v>
      </c>
      <c r="E71" s="34">
        <v>2</v>
      </c>
      <c r="F71" s="35">
        <v>1.4347669999999999</v>
      </c>
      <c r="G71" s="34">
        <v>1</v>
      </c>
      <c r="H71" s="35">
        <v>0.20131060000000001</v>
      </c>
      <c r="I71" s="35">
        <v>1.7660775999999998</v>
      </c>
      <c r="J71" s="125">
        <f>VLOOKUP(B71,'[1]Thang 6 2022'!$B$33:$I$116,8,FALSE)</f>
        <v>0.76862889000000001</v>
      </c>
      <c r="K71" s="102">
        <f t="shared" ref="K71:K76" si="7">I71/J71*100</f>
        <v>229.76986982625641</v>
      </c>
    </row>
    <row r="72" spans="1:11" s="37" customFormat="1">
      <c r="A72" s="47">
        <v>40</v>
      </c>
      <c r="B72" s="50" t="s">
        <v>132</v>
      </c>
      <c r="C72" s="34">
        <v>2</v>
      </c>
      <c r="D72" s="35">
        <v>0.02</v>
      </c>
      <c r="E72" s="34">
        <v>0</v>
      </c>
      <c r="F72" s="35">
        <v>0</v>
      </c>
      <c r="G72" s="34">
        <v>7</v>
      </c>
      <c r="H72" s="35">
        <v>1.466742</v>
      </c>
      <c r="I72" s="35">
        <v>1.486742</v>
      </c>
      <c r="J72" s="125">
        <f>VLOOKUP(B72,'[1]Thang 6 2022'!$B$33:$I$116,8,FALSE)</f>
        <v>0.18198399999999998</v>
      </c>
      <c r="K72" s="102">
        <f t="shared" si="7"/>
        <v>816.96302971689829</v>
      </c>
    </row>
    <row r="73" spans="1:11" s="37" customFormat="1">
      <c r="A73" s="47">
        <v>41</v>
      </c>
      <c r="B73" s="50" t="s">
        <v>118</v>
      </c>
      <c r="C73" s="34">
        <v>2</v>
      </c>
      <c r="D73" s="35">
        <v>0.14000000000000001</v>
      </c>
      <c r="E73" s="34">
        <v>0</v>
      </c>
      <c r="F73" s="35">
        <v>0</v>
      </c>
      <c r="G73" s="34">
        <v>6</v>
      </c>
      <c r="H73" s="35">
        <v>1.0720105600000001</v>
      </c>
      <c r="I73" s="35">
        <v>1.21201056</v>
      </c>
      <c r="J73" s="125">
        <f>VLOOKUP(B73,'[1]Thang 6 2022'!$B$33:$I$116,8,FALSE)</f>
        <v>0.52200000000000002</v>
      </c>
      <c r="K73" s="102">
        <f t="shared" si="7"/>
        <v>232.18593103448276</v>
      </c>
    </row>
    <row r="74" spans="1:11" s="37" customFormat="1">
      <c r="A74" s="47">
        <v>42</v>
      </c>
      <c r="B74" s="50" t="s">
        <v>212</v>
      </c>
      <c r="C74" s="34">
        <v>2</v>
      </c>
      <c r="D74" s="35">
        <v>7.7399999999999997E-2</v>
      </c>
      <c r="E74" s="34">
        <v>1</v>
      </c>
      <c r="F74" s="35">
        <v>0.82598000000000005</v>
      </c>
      <c r="G74" s="34">
        <v>3</v>
      </c>
      <c r="H74" s="35">
        <v>0.26950299999999999</v>
      </c>
      <c r="I74" s="35">
        <v>1.1728830000000001</v>
      </c>
      <c r="J74" s="125">
        <f>VLOOKUP(B74,'[1]Thang 6 2022'!$B$33:$I$116,8,FALSE)</f>
        <v>5.0376589999999999E-2</v>
      </c>
      <c r="K74" s="102">
        <f t="shared" si="7"/>
        <v>2328.2302355121697</v>
      </c>
    </row>
    <row r="75" spans="1:11" s="37" customFormat="1">
      <c r="A75" s="47">
        <v>43</v>
      </c>
      <c r="B75" s="50" t="s">
        <v>112</v>
      </c>
      <c r="C75" s="34">
        <v>1</v>
      </c>
      <c r="D75" s="35">
        <v>0.01</v>
      </c>
      <c r="E75" s="34">
        <v>1</v>
      </c>
      <c r="F75" s="35">
        <v>-4.02E-2</v>
      </c>
      <c r="G75" s="34">
        <v>3</v>
      </c>
      <c r="H75" s="35">
        <v>0.76434199999999997</v>
      </c>
      <c r="I75" s="35">
        <v>0.73414199999999996</v>
      </c>
      <c r="J75" s="125">
        <f>VLOOKUP(B75,'[1]Thang 6 2022'!$B$33:$I$116,8,FALSE)</f>
        <v>1.2291332800000001</v>
      </c>
      <c r="K75" s="102">
        <f t="shared" si="7"/>
        <v>59.728429125277607</v>
      </c>
    </row>
    <row r="76" spans="1:11" s="37" customFormat="1">
      <c r="A76" s="47">
        <v>44</v>
      </c>
      <c r="B76" s="50" t="s">
        <v>125</v>
      </c>
      <c r="C76" s="34">
        <v>1</v>
      </c>
      <c r="D76" s="35">
        <v>3.0000000000000001E-3</v>
      </c>
      <c r="E76" s="34">
        <v>0</v>
      </c>
      <c r="F76" s="35">
        <v>0</v>
      </c>
      <c r="G76" s="34">
        <v>3</v>
      </c>
      <c r="H76" s="35">
        <v>0.72619999999999996</v>
      </c>
      <c r="I76" s="35">
        <v>0.72919999999999996</v>
      </c>
      <c r="J76" s="125">
        <f>VLOOKUP(B76,'[1]Thang 6 2022'!$B$33:$I$116,8,FALSE)</f>
        <v>2.4030150390624998E-2</v>
      </c>
      <c r="K76" s="102">
        <f t="shared" si="7"/>
        <v>3034.521166727639</v>
      </c>
    </row>
    <row r="77" spans="1:11" s="37" customFormat="1">
      <c r="A77" s="47">
        <v>45</v>
      </c>
      <c r="B77" s="156" t="s">
        <v>91</v>
      </c>
      <c r="C77" s="34">
        <v>5</v>
      </c>
      <c r="D77" s="35">
        <v>0.70620000000000005</v>
      </c>
      <c r="E77" s="34">
        <v>0</v>
      </c>
      <c r="F77" s="35">
        <v>0</v>
      </c>
      <c r="G77" s="34">
        <v>1</v>
      </c>
      <c r="H77" s="35">
        <v>2.1100000000000001E-2</v>
      </c>
      <c r="I77" s="35">
        <v>0.72730000000000006</v>
      </c>
      <c r="J77" s="125"/>
      <c r="K77" s="102">
        <v>0</v>
      </c>
    </row>
    <row r="78" spans="1:11" s="37" customFormat="1">
      <c r="A78" s="47">
        <v>46</v>
      </c>
      <c r="B78" s="50" t="s">
        <v>96</v>
      </c>
      <c r="C78" s="34">
        <v>0</v>
      </c>
      <c r="D78" s="35">
        <v>0</v>
      </c>
      <c r="E78" s="34">
        <v>3</v>
      </c>
      <c r="F78" s="35">
        <v>0.48968021875000001</v>
      </c>
      <c r="G78" s="34">
        <v>4</v>
      </c>
      <c r="H78" s="35">
        <v>0.22806130000000002</v>
      </c>
      <c r="I78" s="35">
        <v>0.71774151875000003</v>
      </c>
      <c r="J78" s="125">
        <f>VLOOKUP(B78,'[1]Thang 6 2022'!$B$33:$I$116,8,FALSE)</f>
        <v>0.496471</v>
      </c>
      <c r="K78" s="102">
        <f>I78/J78*100</f>
        <v>144.56866941875759</v>
      </c>
    </row>
    <row r="79" spans="1:11" s="37" customFormat="1">
      <c r="A79" s="47">
        <v>47</v>
      </c>
      <c r="B79" s="50" t="s">
        <v>105</v>
      </c>
      <c r="C79" s="34">
        <v>4</v>
      </c>
      <c r="D79" s="35">
        <v>0.40164875</v>
      </c>
      <c r="E79" s="34">
        <v>1</v>
      </c>
      <c r="F79" s="35">
        <v>1.702E-3</v>
      </c>
      <c r="G79" s="34">
        <v>4</v>
      </c>
      <c r="H79" s="35">
        <v>0.16017128</v>
      </c>
      <c r="I79" s="35">
        <v>0.56352203000000001</v>
      </c>
      <c r="J79" s="125">
        <f>VLOOKUP(B79,'[1]Thang 6 2022'!$B$33:$I$116,8,FALSE)</f>
        <v>1.1904348</v>
      </c>
      <c r="K79" s="102">
        <f>I79/J79*100</f>
        <v>47.337496350073103</v>
      </c>
    </row>
    <row r="80" spans="1:11" s="37" customFormat="1">
      <c r="A80" s="47">
        <v>48</v>
      </c>
      <c r="B80" s="95" t="s">
        <v>141</v>
      </c>
      <c r="C80" s="34">
        <v>0</v>
      </c>
      <c r="D80" s="35">
        <v>0</v>
      </c>
      <c r="E80" s="34">
        <v>0</v>
      </c>
      <c r="F80" s="35">
        <v>0</v>
      </c>
      <c r="G80" s="34">
        <v>1</v>
      </c>
      <c r="H80" s="35">
        <v>0.55457900000000004</v>
      </c>
      <c r="I80" s="35">
        <v>0.55457900000000004</v>
      </c>
      <c r="J80" s="125"/>
      <c r="K80" s="102">
        <v>0</v>
      </c>
    </row>
    <row r="81" spans="1:11" s="37" customFormat="1">
      <c r="A81" s="47">
        <v>49</v>
      </c>
      <c r="B81" s="50" t="s">
        <v>110</v>
      </c>
      <c r="C81" s="34">
        <v>0</v>
      </c>
      <c r="D81" s="35">
        <v>0</v>
      </c>
      <c r="E81" s="34">
        <v>1</v>
      </c>
      <c r="F81" s="35">
        <v>0.08</v>
      </c>
      <c r="G81" s="34">
        <v>2</v>
      </c>
      <c r="H81" s="35">
        <v>0.44120469000000001</v>
      </c>
      <c r="I81" s="35">
        <v>0.52120469000000003</v>
      </c>
      <c r="J81" s="125">
        <f>VLOOKUP(B81,'[1]Thang 6 2022'!$B$33:$I$116,8,FALSE)</f>
        <v>1.2696520950000001</v>
      </c>
      <c r="K81" s="102">
        <f>I81/J81*100</f>
        <v>41.050984915674874</v>
      </c>
    </row>
    <row r="82" spans="1:11" s="37" customFormat="1">
      <c r="A82" s="47">
        <v>50</v>
      </c>
      <c r="B82" s="50" t="s">
        <v>127</v>
      </c>
      <c r="C82" s="34">
        <v>0</v>
      </c>
      <c r="D82" s="35">
        <v>0</v>
      </c>
      <c r="E82" s="34">
        <v>0</v>
      </c>
      <c r="F82" s="35">
        <v>0</v>
      </c>
      <c r="G82" s="34">
        <v>3</v>
      </c>
      <c r="H82" s="35">
        <v>0.48923282000000001</v>
      </c>
      <c r="I82" s="35">
        <v>0.48923282000000001</v>
      </c>
      <c r="J82" s="125">
        <f>VLOOKUP(B82,'[1]Thang 6 2022'!$B$33:$I$116,8,FALSE)</f>
        <v>0.31903540000000002</v>
      </c>
      <c r="K82" s="102">
        <f>I82/J82*100</f>
        <v>153.34750312974671</v>
      </c>
    </row>
    <row r="83" spans="1:11" s="37" customFormat="1">
      <c r="A83" s="47">
        <v>51</v>
      </c>
      <c r="B83" s="50" t="s">
        <v>106</v>
      </c>
      <c r="C83" s="34">
        <v>1</v>
      </c>
      <c r="D83" s="35">
        <v>0.02</v>
      </c>
      <c r="E83" s="34">
        <v>0</v>
      </c>
      <c r="F83" s="35">
        <v>0</v>
      </c>
      <c r="G83" s="34">
        <v>1</v>
      </c>
      <c r="H83" s="35">
        <v>0.30906</v>
      </c>
      <c r="I83" s="35">
        <v>0.32906000000000002</v>
      </c>
      <c r="J83" s="125">
        <f>VLOOKUP(B83,'[1]Thang 6 2022'!$B$33:$I$116,8,FALSE)</f>
        <v>0.69575500000000001</v>
      </c>
      <c r="K83" s="102">
        <v>0</v>
      </c>
    </row>
    <row r="84" spans="1:11" s="37" customFormat="1">
      <c r="A84" s="47">
        <v>52</v>
      </c>
      <c r="B84" s="50" t="s">
        <v>144</v>
      </c>
      <c r="C84" s="34">
        <v>1</v>
      </c>
      <c r="D84" s="35">
        <v>4.2999999999999997E-2</v>
      </c>
      <c r="E84" s="34">
        <v>0</v>
      </c>
      <c r="F84" s="35">
        <v>0</v>
      </c>
      <c r="G84" s="34">
        <v>1</v>
      </c>
      <c r="H84" s="35">
        <v>0.28581107</v>
      </c>
      <c r="I84" s="35">
        <v>0.32881106999999998</v>
      </c>
      <c r="J84" s="125">
        <f>VLOOKUP(B84,'[1]Thang 6 2022'!$B$33:$I$116,8,FALSE)</f>
        <v>0.13477700000000001</v>
      </c>
      <c r="K84" s="102">
        <f>I84/J84*100</f>
        <v>243.96675248744216</v>
      </c>
    </row>
    <row r="85" spans="1:11" s="37" customFormat="1">
      <c r="A85" s="47">
        <v>53</v>
      </c>
      <c r="B85" s="50" t="s">
        <v>130</v>
      </c>
      <c r="C85" s="34">
        <v>2</v>
      </c>
      <c r="D85" s="35">
        <v>4.6795000000000003E-2</v>
      </c>
      <c r="E85" s="34">
        <v>0</v>
      </c>
      <c r="F85" s="35">
        <v>0</v>
      </c>
      <c r="G85" s="34">
        <v>1</v>
      </c>
      <c r="H85" s="35">
        <v>0.26086999999999999</v>
      </c>
      <c r="I85" s="35">
        <v>0.30766499999999997</v>
      </c>
      <c r="J85" s="125"/>
      <c r="K85" s="102">
        <v>0</v>
      </c>
    </row>
    <row r="86" spans="1:11" s="37" customFormat="1">
      <c r="A86" s="47">
        <v>54</v>
      </c>
      <c r="B86" s="50" t="s">
        <v>210</v>
      </c>
      <c r="C86" s="34">
        <v>1</v>
      </c>
      <c r="D86" s="35">
        <v>0.3</v>
      </c>
      <c r="E86" s="34">
        <v>0</v>
      </c>
      <c r="F86" s="35">
        <v>0</v>
      </c>
      <c r="G86" s="34">
        <v>0</v>
      </c>
      <c r="H86" s="35">
        <v>0</v>
      </c>
      <c r="I86" s="35">
        <v>0.3</v>
      </c>
      <c r="J86" s="125">
        <f>VLOOKUP(B86,'[1]Thang 6 2022'!$B$33:$I$116,8,FALSE)</f>
        <v>6.5489999999999995</v>
      </c>
      <c r="K86" s="102">
        <f>I86/J86*100</f>
        <v>4.5808520384791569</v>
      </c>
    </row>
    <row r="87" spans="1:11" s="37" customFormat="1">
      <c r="A87" s="47">
        <v>55</v>
      </c>
      <c r="B87" s="50" t="s">
        <v>140</v>
      </c>
      <c r="C87" s="34">
        <v>0</v>
      </c>
      <c r="D87" s="35">
        <v>0</v>
      </c>
      <c r="E87" s="34">
        <v>0</v>
      </c>
      <c r="F87" s="35">
        <v>0</v>
      </c>
      <c r="G87" s="34">
        <v>1</v>
      </c>
      <c r="H87" s="35">
        <v>0.297871</v>
      </c>
      <c r="I87" s="35">
        <v>0.297871</v>
      </c>
      <c r="J87" s="125"/>
      <c r="K87" s="102">
        <v>0</v>
      </c>
    </row>
    <row r="88" spans="1:11" s="37" customFormat="1">
      <c r="A88" s="47">
        <v>56</v>
      </c>
      <c r="B88" s="50" t="s">
        <v>223</v>
      </c>
      <c r="C88" s="34">
        <v>0</v>
      </c>
      <c r="D88" s="35">
        <v>0</v>
      </c>
      <c r="E88" s="34">
        <v>0</v>
      </c>
      <c r="F88" s="35">
        <v>0</v>
      </c>
      <c r="G88" s="34">
        <v>1</v>
      </c>
      <c r="H88" s="35">
        <v>0.26433600000000002</v>
      </c>
      <c r="I88" s="35">
        <v>0.26433600000000002</v>
      </c>
      <c r="J88" s="125"/>
      <c r="K88" s="102">
        <v>0</v>
      </c>
    </row>
    <row r="89" spans="1:11" s="37" customFormat="1">
      <c r="A89" s="47">
        <v>57</v>
      </c>
      <c r="B89" s="50" t="s">
        <v>104</v>
      </c>
      <c r="C89" s="34">
        <v>0</v>
      </c>
      <c r="D89" s="35">
        <v>0</v>
      </c>
      <c r="E89" s="34">
        <v>0</v>
      </c>
      <c r="F89" s="35">
        <v>0</v>
      </c>
      <c r="G89" s="34">
        <v>1</v>
      </c>
      <c r="H89" s="35">
        <v>0.25151373999999999</v>
      </c>
      <c r="I89" s="35">
        <v>0.25151373999999999</v>
      </c>
      <c r="J89" s="125"/>
      <c r="K89" s="102">
        <v>0</v>
      </c>
    </row>
    <row r="90" spans="1:11" s="37" customFormat="1">
      <c r="A90" s="47">
        <v>58</v>
      </c>
      <c r="B90" s="50" t="s">
        <v>90</v>
      </c>
      <c r="C90" s="34">
        <v>0</v>
      </c>
      <c r="D90" s="35">
        <v>0</v>
      </c>
      <c r="E90" s="34">
        <v>0</v>
      </c>
      <c r="F90" s="35">
        <v>0</v>
      </c>
      <c r="G90" s="34">
        <v>3</v>
      </c>
      <c r="H90" s="35">
        <v>0.21137085999999999</v>
      </c>
      <c r="I90" s="35">
        <v>0.21137085999999999</v>
      </c>
      <c r="J90" s="125">
        <f>VLOOKUP(B90,'[1]Thang 6 2022'!$B$33:$I$116,8,FALSE)</f>
        <v>0.43258208000000004</v>
      </c>
      <c r="K90" s="102">
        <v>0</v>
      </c>
    </row>
    <row r="91" spans="1:11" s="37" customFormat="1">
      <c r="A91" s="47">
        <v>59</v>
      </c>
      <c r="B91" s="50" t="s">
        <v>247</v>
      </c>
      <c r="C91" s="34">
        <v>1</v>
      </c>
      <c r="D91" s="35">
        <v>0.01</v>
      </c>
      <c r="E91" s="34">
        <v>0</v>
      </c>
      <c r="F91" s="35">
        <v>0</v>
      </c>
      <c r="G91" s="34">
        <v>2</v>
      </c>
      <c r="H91" s="35">
        <v>0.18685099999999999</v>
      </c>
      <c r="I91" s="35">
        <v>0.196851</v>
      </c>
      <c r="J91" s="125">
        <f>VLOOKUP(B91,'[1]Thang 6 2022'!$B$33:$I$116,8,FALSE)</f>
        <v>8.6999999999999994E-2</v>
      </c>
      <c r="K91" s="102">
        <f>I91/J91*100</f>
        <v>226.26551724137931</v>
      </c>
    </row>
    <row r="92" spans="1:11" s="37" customFormat="1">
      <c r="A92" s="47">
        <v>60</v>
      </c>
      <c r="B92" s="50" t="s">
        <v>116</v>
      </c>
      <c r="C92" s="34">
        <v>1</v>
      </c>
      <c r="D92" s="35">
        <v>0.03</v>
      </c>
      <c r="E92" s="34">
        <v>0</v>
      </c>
      <c r="F92" s="35">
        <v>0</v>
      </c>
      <c r="G92" s="34">
        <v>2</v>
      </c>
      <c r="H92" s="35">
        <v>0.14612923999999999</v>
      </c>
      <c r="I92" s="35">
        <v>0.17612923999999999</v>
      </c>
      <c r="J92" s="125">
        <f>VLOOKUP(B92,'[1]Thang 6 2022'!$B$33:$I$116,8,FALSE)</f>
        <v>0.20007088000000001</v>
      </c>
      <c r="K92" s="102">
        <v>0</v>
      </c>
    </row>
    <row r="93" spans="1:11" s="37" customFormat="1">
      <c r="A93" s="47">
        <v>61</v>
      </c>
      <c r="B93" s="50" t="s">
        <v>122</v>
      </c>
      <c r="C93" s="34">
        <v>0</v>
      </c>
      <c r="D93" s="35">
        <v>0</v>
      </c>
      <c r="E93" s="34">
        <v>0</v>
      </c>
      <c r="F93" s="35">
        <v>0</v>
      </c>
      <c r="G93" s="34">
        <v>1</v>
      </c>
      <c r="H93" s="35">
        <v>0.17167399999999999</v>
      </c>
      <c r="I93" s="35">
        <v>0.17167399999999999</v>
      </c>
      <c r="J93" s="125">
        <f>VLOOKUP(B93,'[1]Thang 6 2022'!$B$33:$I$116,8,FALSE)</f>
        <v>4.3499999999999997E-2</v>
      </c>
      <c r="K93" s="102">
        <f>I93/J93*100</f>
        <v>394.65287356321841</v>
      </c>
    </row>
    <row r="94" spans="1:11" s="37" customFormat="1">
      <c r="A94" s="47">
        <v>62</v>
      </c>
      <c r="B94" s="50" t="s">
        <v>313</v>
      </c>
      <c r="C94" s="34">
        <v>0</v>
      </c>
      <c r="D94" s="35">
        <v>0</v>
      </c>
      <c r="E94" s="34">
        <v>0</v>
      </c>
      <c r="F94" s="35">
        <v>0</v>
      </c>
      <c r="G94" s="34">
        <v>1</v>
      </c>
      <c r="H94" s="35">
        <v>0.169348</v>
      </c>
      <c r="I94" s="35">
        <v>0.169348</v>
      </c>
      <c r="J94" s="125"/>
      <c r="K94" s="102">
        <v>0</v>
      </c>
    </row>
    <row r="95" spans="1:11" s="37" customFormat="1">
      <c r="A95" s="47">
        <v>63</v>
      </c>
      <c r="B95" s="50" t="s">
        <v>253</v>
      </c>
      <c r="C95" s="34">
        <v>0</v>
      </c>
      <c r="D95" s="35">
        <v>0</v>
      </c>
      <c r="E95" s="34">
        <v>0</v>
      </c>
      <c r="F95" s="35">
        <v>0</v>
      </c>
      <c r="G95" s="34">
        <v>1</v>
      </c>
      <c r="H95" s="35">
        <v>0.16863500000000001</v>
      </c>
      <c r="I95" s="35">
        <v>0.16863500000000001</v>
      </c>
      <c r="J95" s="125">
        <f>VLOOKUP(B95,'[1]Thang 6 2022'!$B$33:$I$116,8,FALSE)</f>
        <v>0.444247</v>
      </c>
      <c r="K95" s="102">
        <f>I95/J95*100</f>
        <v>37.959738613879217</v>
      </c>
    </row>
    <row r="96" spans="1:11" s="37" customFormat="1">
      <c r="A96" s="47">
        <v>64</v>
      </c>
      <c r="B96" s="50" t="s">
        <v>275</v>
      </c>
      <c r="C96" s="34">
        <v>0</v>
      </c>
      <c r="D96" s="35">
        <v>0</v>
      </c>
      <c r="E96" s="34">
        <v>0</v>
      </c>
      <c r="F96" s="35">
        <v>0</v>
      </c>
      <c r="G96" s="34">
        <v>1</v>
      </c>
      <c r="H96" s="35">
        <v>0.168492</v>
      </c>
      <c r="I96" s="35">
        <v>0.168492</v>
      </c>
      <c r="J96" s="125">
        <f>VLOOKUP(B96,'[1]Thang 6 2022'!$B$33:$I$116,8,FALSE)</f>
        <v>0.13035861000000001</v>
      </c>
      <c r="K96" s="102">
        <v>0</v>
      </c>
    </row>
    <row r="97" spans="1:11" s="37" customFormat="1">
      <c r="A97" s="47">
        <v>65</v>
      </c>
      <c r="B97" s="50" t="s">
        <v>282</v>
      </c>
      <c r="C97" s="34">
        <v>0</v>
      </c>
      <c r="D97" s="35">
        <v>0</v>
      </c>
      <c r="E97" s="34">
        <v>0</v>
      </c>
      <c r="F97" s="35">
        <v>0</v>
      </c>
      <c r="G97" s="34">
        <v>1</v>
      </c>
      <c r="H97" s="35">
        <v>0.152173</v>
      </c>
      <c r="I97" s="35">
        <v>0.152173</v>
      </c>
      <c r="J97" s="125">
        <f>VLOOKUP(B97,'[1]Thang 6 2022'!$B$33:$I$116,8,FALSE)</f>
        <v>0.68630899999999995</v>
      </c>
      <c r="K97" s="102">
        <f>I97/J97*100</f>
        <v>22.172665665174144</v>
      </c>
    </row>
    <row r="98" spans="1:11" s="37" customFormat="1">
      <c r="A98" s="47">
        <v>66</v>
      </c>
      <c r="B98" s="50" t="s">
        <v>227</v>
      </c>
      <c r="C98" s="34">
        <v>0</v>
      </c>
      <c r="D98" s="35">
        <v>0</v>
      </c>
      <c r="E98" s="34">
        <v>0</v>
      </c>
      <c r="F98" s="35">
        <v>0</v>
      </c>
      <c r="G98" s="34">
        <v>1</v>
      </c>
      <c r="H98" s="35">
        <v>0.15021499999999999</v>
      </c>
      <c r="I98" s="35">
        <v>0.15021499999999999</v>
      </c>
      <c r="J98" s="125"/>
      <c r="K98" s="102">
        <v>0</v>
      </c>
    </row>
    <row r="99" spans="1:11" s="37" customFormat="1">
      <c r="A99" s="47">
        <v>67</v>
      </c>
      <c r="B99" s="50" t="s">
        <v>310</v>
      </c>
      <c r="C99" s="34">
        <v>0</v>
      </c>
      <c r="D99" s="35">
        <v>0</v>
      </c>
      <c r="E99" s="34">
        <v>0</v>
      </c>
      <c r="F99" s="35">
        <v>0</v>
      </c>
      <c r="G99" s="34">
        <v>1</v>
      </c>
      <c r="H99" s="35">
        <v>0.14926800000000001</v>
      </c>
      <c r="I99" s="35">
        <v>0.14926800000000001</v>
      </c>
      <c r="J99" s="125">
        <f>VLOOKUP(B99,'[1]Thang 6 2022'!$B$33:$I$116,8,FALSE)</f>
        <v>0.13900000000000001</v>
      </c>
      <c r="K99" s="102">
        <v>0</v>
      </c>
    </row>
    <row r="100" spans="1:11" s="37" customFormat="1">
      <c r="A100" s="47">
        <v>68</v>
      </c>
      <c r="B100" s="50" t="s">
        <v>135</v>
      </c>
      <c r="C100" s="34">
        <v>0</v>
      </c>
      <c r="D100" s="35">
        <v>0</v>
      </c>
      <c r="E100" s="34">
        <v>0</v>
      </c>
      <c r="F100" s="35">
        <v>0</v>
      </c>
      <c r="G100" s="34">
        <v>1</v>
      </c>
      <c r="H100" s="35">
        <v>0.13958999999999999</v>
      </c>
      <c r="I100" s="35">
        <v>0.13958999999999999</v>
      </c>
      <c r="J100" s="125"/>
      <c r="K100" s="102">
        <v>0</v>
      </c>
    </row>
    <row r="101" spans="1:11" s="37" customFormat="1">
      <c r="A101" s="47">
        <v>69</v>
      </c>
      <c r="B101" s="50" t="s">
        <v>229</v>
      </c>
      <c r="C101" s="34">
        <v>0</v>
      </c>
      <c r="D101" s="35">
        <v>0</v>
      </c>
      <c r="E101" s="34">
        <v>0</v>
      </c>
      <c r="F101" s="35">
        <v>0</v>
      </c>
      <c r="G101" s="34">
        <v>1</v>
      </c>
      <c r="H101" s="35">
        <v>0.12766</v>
      </c>
      <c r="I101" s="35">
        <v>0.12766</v>
      </c>
      <c r="J101" s="125">
        <f>VLOOKUP(B101,'[1]Thang 6 2022'!$B$33:$I$116,8,FALSE)</f>
        <v>0.26086900000000002</v>
      </c>
      <c r="K101" s="102">
        <v>0</v>
      </c>
    </row>
    <row r="102" spans="1:11" s="37" customFormat="1">
      <c r="A102" s="47">
        <v>70</v>
      </c>
      <c r="B102" s="50" t="s">
        <v>241</v>
      </c>
      <c r="C102" s="34">
        <v>1</v>
      </c>
      <c r="D102" s="35">
        <v>0.1271186</v>
      </c>
      <c r="E102" s="34">
        <v>0</v>
      </c>
      <c r="F102" s="35">
        <v>0</v>
      </c>
      <c r="G102" s="34">
        <v>0</v>
      </c>
      <c r="H102" s="35">
        <v>0</v>
      </c>
      <c r="I102" s="35">
        <v>0.1271186</v>
      </c>
      <c r="J102" s="125">
        <f>VLOOKUP(B102,'[1]Thang 6 2022'!$B$33:$I$116,8,FALSE)</f>
        <v>0.08</v>
      </c>
      <c r="K102" s="102">
        <f>I102/J102*100</f>
        <v>158.89824999999999</v>
      </c>
    </row>
    <row r="103" spans="1:11" s="37" customFormat="1">
      <c r="A103" s="47">
        <v>71</v>
      </c>
      <c r="B103" s="50" t="s">
        <v>121</v>
      </c>
      <c r="C103" s="34">
        <v>1</v>
      </c>
      <c r="D103" s="35">
        <v>0.12698000000000001</v>
      </c>
      <c r="E103" s="34">
        <v>0</v>
      </c>
      <c r="F103" s="35">
        <v>0</v>
      </c>
      <c r="G103" s="34">
        <v>0</v>
      </c>
      <c r="H103" s="35">
        <v>0</v>
      </c>
      <c r="I103" s="35">
        <v>0.12698000000000001</v>
      </c>
      <c r="J103" s="125">
        <f>VLOOKUP(B103,'[1]Thang 6 2022'!$B$33:$I$116,8,FALSE)</f>
        <v>8.9782000000000001E-2</v>
      </c>
      <c r="K103" s="102">
        <f>I103/J103*100</f>
        <v>141.43146733198193</v>
      </c>
    </row>
    <row r="104" spans="1:11" s="37" customFormat="1">
      <c r="A104" s="47">
        <v>72</v>
      </c>
      <c r="B104" s="50" t="s">
        <v>123</v>
      </c>
      <c r="C104" s="34">
        <v>0</v>
      </c>
      <c r="D104" s="35">
        <v>0</v>
      </c>
      <c r="E104" s="34">
        <v>0</v>
      </c>
      <c r="F104" s="35">
        <v>0</v>
      </c>
      <c r="G104" s="34">
        <v>1</v>
      </c>
      <c r="H104" s="35">
        <v>0.106655</v>
      </c>
      <c r="I104" s="35">
        <v>0.106655</v>
      </c>
      <c r="J104" s="125">
        <f>VLOOKUP(B104,'[1]Thang 6 2022'!$B$33:$I$116,8,FALSE)</f>
        <v>0.20872085000000001</v>
      </c>
      <c r="K104" s="102">
        <v>0</v>
      </c>
    </row>
    <row r="105" spans="1:11" s="37" customFormat="1">
      <c r="A105" s="47">
        <v>73</v>
      </c>
      <c r="B105" s="50" t="s">
        <v>120</v>
      </c>
      <c r="C105" s="34">
        <v>2</v>
      </c>
      <c r="D105" s="35">
        <v>2.1999999999999999E-2</v>
      </c>
      <c r="E105" s="34">
        <v>0</v>
      </c>
      <c r="F105" s="35">
        <v>0</v>
      </c>
      <c r="G105" s="34">
        <v>1</v>
      </c>
      <c r="H105" s="35">
        <v>8.3720000000000003E-2</v>
      </c>
      <c r="I105" s="35">
        <v>0.10572000000000001</v>
      </c>
      <c r="J105" s="125">
        <f>VLOOKUP(B105,'[1]Thang 6 2022'!$B$33:$I$116,8,FALSE)</f>
        <v>12.7497322</v>
      </c>
      <c r="K105" s="102">
        <f>I105/J105*100</f>
        <v>0.82919388691160123</v>
      </c>
    </row>
    <row r="106" spans="1:11" s="37" customFormat="1">
      <c r="A106" s="47">
        <v>74</v>
      </c>
      <c r="B106" s="50" t="s">
        <v>290</v>
      </c>
      <c r="C106" s="34">
        <v>1</v>
      </c>
      <c r="D106" s="35">
        <v>0.01</v>
      </c>
      <c r="E106" s="34">
        <v>0</v>
      </c>
      <c r="F106" s="35">
        <v>0</v>
      </c>
      <c r="G106" s="34">
        <v>1</v>
      </c>
      <c r="H106" s="35">
        <v>8.0696000000000004E-2</v>
      </c>
      <c r="I106" s="35">
        <v>9.0695999999999999E-2</v>
      </c>
      <c r="J106" s="125">
        <f>VLOOKUP(B106,'[1]Thang 6 2022'!$B$33:$I$116,8,FALSE)</f>
        <v>0.36241800000000002</v>
      </c>
      <c r="K106" s="102">
        <f>I106/J106*100</f>
        <v>25.025247090376308</v>
      </c>
    </row>
    <row r="107" spans="1:11" s="37" customFormat="1">
      <c r="A107" s="47">
        <v>75</v>
      </c>
      <c r="B107" s="50" t="s">
        <v>114</v>
      </c>
      <c r="C107" s="34">
        <v>1</v>
      </c>
      <c r="D107" s="35">
        <v>0.05</v>
      </c>
      <c r="E107" s="34">
        <v>0</v>
      </c>
      <c r="F107" s="35">
        <v>0</v>
      </c>
      <c r="G107" s="34">
        <v>1</v>
      </c>
      <c r="H107" s="35">
        <v>4.0355000000000002E-2</v>
      </c>
      <c r="I107" s="35">
        <v>9.0355000000000005E-2</v>
      </c>
      <c r="J107" s="125">
        <f>VLOOKUP(B107,'[1]Thang 6 2022'!$B$33:$I$116,8,FALSE)</f>
        <v>1.9025940300000002</v>
      </c>
      <c r="K107" s="102">
        <f>I107/J107*100</f>
        <v>4.7490425479785614</v>
      </c>
    </row>
    <row r="108" spans="1:11" s="37" customFormat="1">
      <c r="A108" s="47">
        <v>76</v>
      </c>
      <c r="B108" s="50" t="s">
        <v>136</v>
      </c>
      <c r="C108" s="34">
        <v>0</v>
      </c>
      <c r="D108" s="35">
        <v>0</v>
      </c>
      <c r="E108" s="34">
        <v>0</v>
      </c>
      <c r="F108" s="35">
        <v>0</v>
      </c>
      <c r="G108" s="34">
        <v>2</v>
      </c>
      <c r="H108" s="35">
        <v>6.7290950000000002E-2</v>
      </c>
      <c r="I108" s="35">
        <v>6.7290950000000002E-2</v>
      </c>
      <c r="J108" s="125"/>
      <c r="K108" s="102">
        <v>0</v>
      </c>
    </row>
    <row r="109" spans="1:11" s="37" customFormat="1">
      <c r="A109" s="47">
        <v>77</v>
      </c>
      <c r="B109" s="50" t="s">
        <v>243</v>
      </c>
      <c r="C109" s="34">
        <v>0</v>
      </c>
      <c r="D109" s="35">
        <v>0</v>
      </c>
      <c r="E109" s="34">
        <v>0</v>
      </c>
      <c r="F109" s="35">
        <v>0</v>
      </c>
      <c r="G109" s="34">
        <v>1</v>
      </c>
      <c r="H109" s="35">
        <v>6.4557000000000003E-2</v>
      </c>
      <c r="I109" s="35">
        <v>6.4557000000000003E-2</v>
      </c>
      <c r="J109" s="125">
        <f>VLOOKUP(B109,'[1]Thang 6 2022'!$B$33:$I$116,8,FALSE)</f>
        <v>0.30320094000000003</v>
      </c>
      <c r="K109" s="102">
        <f>I109/J109*100</f>
        <v>21.291820533274073</v>
      </c>
    </row>
    <row r="110" spans="1:11" s="37" customFormat="1">
      <c r="A110" s="47">
        <v>78</v>
      </c>
      <c r="B110" s="50" t="s">
        <v>240</v>
      </c>
      <c r="C110" s="34">
        <v>1</v>
      </c>
      <c r="D110" s="35">
        <v>4.2070000000000003E-2</v>
      </c>
      <c r="E110" s="34">
        <v>0</v>
      </c>
      <c r="F110" s="35">
        <v>0</v>
      </c>
      <c r="G110" s="34">
        <v>1</v>
      </c>
      <c r="H110" s="35">
        <v>4.2640000000000004E-3</v>
      </c>
      <c r="I110" s="35">
        <v>4.6334E-2</v>
      </c>
      <c r="J110" s="125"/>
      <c r="K110" s="102">
        <v>0</v>
      </c>
    </row>
    <row r="111" spans="1:11" s="37" customFormat="1">
      <c r="A111" s="47">
        <v>79</v>
      </c>
      <c r="B111" s="50" t="s">
        <v>291</v>
      </c>
      <c r="C111" s="34">
        <v>0</v>
      </c>
      <c r="D111" s="35">
        <v>0</v>
      </c>
      <c r="E111" s="34">
        <v>0</v>
      </c>
      <c r="F111" s="35">
        <v>0</v>
      </c>
      <c r="G111" s="34">
        <v>1</v>
      </c>
      <c r="H111" s="35">
        <v>4.4485870000000004E-2</v>
      </c>
      <c r="I111" s="35">
        <v>4.4485870000000004E-2</v>
      </c>
      <c r="J111" s="125"/>
      <c r="K111" s="102">
        <v>0</v>
      </c>
    </row>
    <row r="112" spans="1:11" s="37" customFormat="1">
      <c r="A112" s="47">
        <v>80</v>
      </c>
      <c r="B112" s="50" t="s">
        <v>255</v>
      </c>
      <c r="C112" s="34">
        <v>0</v>
      </c>
      <c r="D112" s="35">
        <v>0</v>
      </c>
      <c r="E112" s="34">
        <v>0</v>
      </c>
      <c r="F112" s="35">
        <v>0</v>
      </c>
      <c r="G112" s="34">
        <v>1</v>
      </c>
      <c r="H112" s="35">
        <v>4.2553000000000001E-2</v>
      </c>
      <c r="I112" s="35">
        <v>4.2553000000000001E-2</v>
      </c>
      <c r="J112" s="125"/>
      <c r="K112" s="102">
        <v>0</v>
      </c>
    </row>
    <row r="113" spans="1:15" s="37" customFormat="1">
      <c r="A113" s="47">
        <v>81</v>
      </c>
      <c r="B113" s="50" t="s">
        <v>72</v>
      </c>
      <c r="C113" s="34">
        <v>1</v>
      </c>
      <c r="D113" s="35">
        <v>0.01</v>
      </c>
      <c r="E113" s="34">
        <v>0</v>
      </c>
      <c r="F113" s="35">
        <v>0</v>
      </c>
      <c r="G113" s="34">
        <v>1</v>
      </c>
      <c r="H113" s="35">
        <v>0.02</v>
      </c>
      <c r="I113" s="35">
        <v>0.03</v>
      </c>
      <c r="J113" s="125">
        <f>VLOOKUP(B113,'[1]Thang 6 2022'!$B$33:$I$116,8,FALSE)</f>
        <v>22.512847000000001</v>
      </c>
      <c r="K113" s="102">
        <v>0</v>
      </c>
    </row>
    <row r="114" spans="1:15" s="37" customFormat="1">
      <c r="A114" s="47">
        <v>82</v>
      </c>
      <c r="B114" s="50" t="s">
        <v>142</v>
      </c>
      <c r="C114" s="34">
        <v>0</v>
      </c>
      <c r="D114" s="35">
        <v>0</v>
      </c>
      <c r="E114" s="34">
        <v>0</v>
      </c>
      <c r="F114" s="35">
        <v>0</v>
      </c>
      <c r="G114" s="34">
        <v>1</v>
      </c>
      <c r="H114" s="35">
        <v>2.0833000000000001E-2</v>
      </c>
      <c r="I114" s="35">
        <v>2.0833000000000001E-2</v>
      </c>
      <c r="J114" s="125"/>
      <c r="K114" s="102">
        <v>0</v>
      </c>
    </row>
    <row r="115" spans="1:15" s="37" customFormat="1">
      <c r="A115" s="47">
        <v>83</v>
      </c>
      <c r="B115" s="50" t="s">
        <v>137</v>
      </c>
      <c r="C115" s="34">
        <v>0</v>
      </c>
      <c r="D115" s="35">
        <v>0</v>
      </c>
      <c r="E115" s="34">
        <v>0</v>
      </c>
      <c r="F115" s="35">
        <v>0</v>
      </c>
      <c r="G115" s="34">
        <v>1</v>
      </c>
      <c r="H115" s="35">
        <v>1.2803999999999999E-2</v>
      </c>
      <c r="I115" s="35">
        <v>1.2803999999999999E-2</v>
      </c>
      <c r="J115" s="125">
        <f>VLOOKUP(B115,'[1]Thang 6 2022'!$B$33:$I$116,8,FALSE)</f>
        <v>0.35599999999999998</v>
      </c>
      <c r="K115" s="102">
        <f>I115/J115*100</f>
        <v>3.5966292134831463</v>
      </c>
    </row>
    <row r="116" spans="1:15" s="37" customFormat="1">
      <c r="A116" s="47">
        <v>84</v>
      </c>
      <c r="B116" s="50" t="s">
        <v>235</v>
      </c>
      <c r="C116" s="34">
        <v>0</v>
      </c>
      <c r="D116" s="35">
        <v>0</v>
      </c>
      <c r="E116" s="34">
        <v>0</v>
      </c>
      <c r="F116" s="35">
        <v>0</v>
      </c>
      <c r="G116" s="34">
        <v>1</v>
      </c>
      <c r="H116" s="35">
        <v>1.2205049999999999E-2</v>
      </c>
      <c r="I116" s="35">
        <v>1.2205049999999999E-2</v>
      </c>
      <c r="J116" s="125"/>
      <c r="K116" s="102">
        <v>0</v>
      </c>
    </row>
    <row r="117" spans="1:15" s="37" customFormat="1">
      <c r="A117" s="47">
        <v>85</v>
      </c>
      <c r="B117" s="50" t="s">
        <v>273</v>
      </c>
      <c r="C117" s="34">
        <v>1</v>
      </c>
      <c r="D117" s="35">
        <v>0.01</v>
      </c>
      <c r="E117" s="34">
        <v>0</v>
      </c>
      <c r="F117" s="35">
        <v>0</v>
      </c>
      <c r="G117" s="34">
        <v>0</v>
      </c>
      <c r="H117" s="35">
        <v>0</v>
      </c>
      <c r="I117" s="35">
        <v>0.01</v>
      </c>
      <c r="J117" s="125">
        <f>VLOOKUP(B117,'[1]Thang 6 2022'!$B$33:$I$116,8,FALSE)</f>
        <v>0.1</v>
      </c>
      <c r="K117" s="102">
        <f>I117/J117*100</f>
        <v>10</v>
      </c>
    </row>
    <row r="118" spans="1:15" s="37" customFormat="1">
      <c r="A118" s="47">
        <v>86</v>
      </c>
      <c r="B118" s="50" t="s">
        <v>238</v>
      </c>
      <c r="C118" s="34">
        <v>1</v>
      </c>
      <c r="D118" s="35">
        <v>0.01</v>
      </c>
      <c r="E118" s="34">
        <v>0</v>
      </c>
      <c r="F118" s="35">
        <v>0</v>
      </c>
      <c r="G118" s="34">
        <v>0</v>
      </c>
      <c r="H118" s="35">
        <v>0</v>
      </c>
      <c r="I118" s="35">
        <v>0.01</v>
      </c>
      <c r="J118" s="125"/>
      <c r="K118" s="102">
        <v>0</v>
      </c>
    </row>
    <row r="119" spans="1:15" s="37" customFormat="1">
      <c r="A119" s="47">
        <v>87</v>
      </c>
      <c r="B119" s="50" t="s">
        <v>239</v>
      </c>
      <c r="C119" s="34">
        <v>0</v>
      </c>
      <c r="D119" s="35">
        <v>0</v>
      </c>
      <c r="E119" s="34">
        <v>0</v>
      </c>
      <c r="F119" s="35">
        <v>0</v>
      </c>
      <c r="G119" s="34">
        <v>1</v>
      </c>
      <c r="H119" s="35">
        <v>8.7912000000000007E-3</v>
      </c>
      <c r="I119" s="35">
        <v>8.7912000000000007E-3</v>
      </c>
      <c r="J119" s="125"/>
      <c r="K119" s="102">
        <v>0</v>
      </c>
    </row>
    <row r="120" spans="1:15" s="37" customFormat="1">
      <c r="A120" s="47">
        <v>88</v>
      </c>
      <c r="B120" s="50" t="s">
        <v>119</v>
      </c>
      <c r="C120" s="34">
        <v>1</v>
      </c>
      <c r="D120" s="35">
        <v>4.3E-3</v>
      </c>
      <c r="E120" s="34">
        <v>0</v>
      </c>
      <c r="F120" s="35">
        <v>0</v>
      </c>
      <c r="G120" s="34">
        <v>0</v>
      </c>
      <c r="H120" s="35">
        <v>0</v>
      </c>
      <c r="I120" s="97">
        <v>4.3E-3</v>
      </c>
      <c r="J120" s="125">
        <f>VLOOKUP(B120,'[1]Thang 6 2022'!$B$33:$I$116,8,FALSE)</f>
        <v>1.12608694</v>
      </c>
      <c r="K120" s="102">
        <f>I120/J120*100</f>
        <v>0.38185328745576252</v>
      </c>
    </row>
    <row r="121" spans="1:15" s="37" customFormat="1">
      <c r="A121" s="47">
        <v>89</v>
      </c>
      <c r="B121" s="50" t="s">
        <v>131</v>
      </c>
      <c r="C121" s="34">
        <v>0</v>
      </c>
      <c r="D121" s="35">
        <v>0</v>
      </c>
      <c r="E121" s="34">
        <v>0</v>
      </c>
      <c r="F121" s="35">
        <v>0</v>
      </c>
      <c r="G121" s="34">
        <v>1</v>
      </c>
      <c r="H121" s="35">
        <v>4.28E-3</v>
      </c>
      <c r="I121" s="97">
        <v>4.28E-3</v>
      </c>
      <c r="J121" s="125"/>
      <c r="K121" s="102">
        <v>0</v>
      </c>
    </row>
    <row r="122" spans="1:15" s="37" customFormat="1">
      <c r="A122" s="47">
        <v>90</v>
      </c>
      <c r="B122" s="50" t="s">
        <v>102</v>
      </c>
      <c r="C122" s="34">
        <v>0</v>
      </c>
      <c r="D122" s="35">
        <v>0</v>
      </c>
      <c r="E122" s="34">
        <v>1</v>
      </c>
      <c r="F122" s="35">
        <v>-0.6</v>
      </c>
      <c r="G122" s="34">
        <v>0</v>
      </c>
      <c r="H122" s="35">
        <v>0</v>
      </c>
      <c r="I122" s="35">
        <v>-0.6</v>
      </c>
      <c r="J122" s="125"/>
      <c r="K122" s="102">
        <v>0</v>
      </c>
    </row>
    <row r="123" spans="1:15" s="41" customFormat="1" ht="12.75">
      <c r="A123" s="197" t="s">
        <v>62</v>
      </c>
      <c r="B123" s="198"/>
      <c r="C123" s="39">
        <f t="shared" ref="C123:I123" si="8">SUM(C33:C122)</f>
        <v>1293</v>
      </c>
      <c r="D123" s="40">
        <f t="shared" si="8"/>
        <v>6492.1288241400007</v>
      </c>
      <c r="E123" s="39">
        <f t="shared" si="8"/>
        <v>632</v>
      </c>
      <c r="F123" s="40">
        <f t="shared" si="8"/>
        <v>2925.9808055907038</v>
      </c>
      <c r="G123" s="39">
        <f t="shared" si="8"/>
        <v>1594</v>
      </c>
      <c r="H123" s="40">
        <f t="shared" si="8"/>
        <v>4014.1750863800007</v>
      </c>
      <c r="I123" s="40">
        <f t="shared" si="8"/>
        <v>13432.284716110702</v>
      </c>
      <c r="J123" s="99"/>
      <c r="K123" s="103">
        <f>'thang 6'!E10/'thang 6'!D10*100</f>
        <v>95.737131966255859</v>
      </c>
    </row>
    <row r="124" spans="1:15" s="45" customFormat="1" ht="12.75">
      <c r="A124" s="42"/>
      <c r="B124" s="42"/>
      <c r="C124" s="43"/>
      <c r="D124" s="44"/>
      <c r="E124" s="43"/>
      <c r="F124" s="44"/>
      <c r="G124" s="43"/>
      <c r="H124" s="44"/>
      <c r="I124" s="44"/>
      <c r="J124" s="44"/>
      <c r="K124" s="104"/>
    </row>
    <row r="125" spans="1:15" ht="15.75">
      <c r="A125" s="193" t="s">
        <v>320</v>
      </c>
      <c r="B125" s="193"/>
      <c r="C125" s="193"/>
      <c r="D125" s="193"/>
      <c r="E125" s="193"/>
      <c r="F125" s="193"/>
      <c r="G125" s="193"/>
      <c r="H125" s="193"/>
      <c r="I125" s="193"/>
      <c r="J125" s="193"/>
      <c r="K125" s="193"/>
    </row>
    <row r="126" spans="1:15">
      <c r="A126" s="194" t="str">
        <f>A6</f>
        <v>Tính từ 01/01/2023 đến 20/06/2023</v>
      </c>
      <c r="B126" s="194"/>
      <c r="C126" s="194"/>
      <c r="D126" s="194"/>
      <c r="E126" s="194"/>
      <c r="F126" s="194"/>
      <c r="G126" s="194"/>
      <c r="H126" s="194"/>
      <c r="I126" s="194"/>
      <c r="J126" s="194"/>
      <c r="K126" s="194"/>
    </row>
    <row r="127" spans="1:15" ht="18.75" customHeight="1"/>
    <row r="128" spans="1:15" ht="51">
      <c r="A128" s="27" t="s">
        <v>1</v>
      </c>
      <c r="B128" s="30" t="s">
        <v>145</v>
      </c>
      <c r="C128" s="30" t="s">
        <v>37</v>
      </c>
      <c r="D128" s="30" t="s">
        <v>38</v>
      </c>
      <c r="E128" s="30" t="s">
        <v>39</v>
      </c>
      <c r="F128" s="30" t="s">
        <v>40</v>
      </c>
      <c r="G128" s="30" t="s">
        <v>41</v>
      </c>
      <c r="H128" s="30" t="s">
        <v>42</v>
      </c>
      <c r="I128" s="30" t="s">
        <v>43</v>
      </c>
      <c r="J128" s="30" t="s">
        <v>322</v>
      </c>
      <c r="K128" s="101" t="s">
        <v>289</v>
      </c>
      <c r="O128" s="21">
        <f>C131/C123*100</f>
        <v>2.8615622583139984</v>
      </c>
    </row>
    <row r="129" spans="1:15" s="37" customFormat="1" ht="14.25" customHeight="1">
      <c r="A129" s="47">
        <v>1</v>
      </c>
      <c r="B129" s="35" t="s">
        <v>149</v>
      </c>
      <c r="C129" s="34">
        <v>196</v>
      </c>
      <c r="D129" s="35">
        <v>75.572147420000007</v>
      </c>
      <c r="E129" s="34">
        <v>88</v>
      </c>
      <c r="F129" s="35">
        <v>208.6656114765625</v>
      </c>
      <c r="G129" s="34">
        <v>173</v>
      </c>
      <c r="H129" s="35">
        <v>1981.6912484999993</v>
      </c>
      <c r="I129" s="35">
        <v>2265.9290073965617</v>
      </c>
      <c r="J129" s="35">
        <f>VLOOKUP(B129,'[1]Thang 6 2022'!$B$125:$I$173,8,FALSE)</f>
        <v>748.79106097450062</v>
      </c>
      <c r="K129" s="102">
        <f t="shared" ref="K129:K149" si="9">I129/J129*100</f>
        <v>302.61165303544215</v>
      </c>
      <c r="L129" s="37">
        <f>I129/$I$123*100</f>
        <v>16.869274701114719</v>
      </c>
      <c r="M129" s="37">
        <f>C131/C123*100</f>
        <v>2.8615622583139984</v>
      </c>
      <c r="O129" s="37">
        <f>E131/E123*100</f>
        <v>2.6898734177215191</v>
      </c>
    </row>
    <row r="130" spans="1:15" s="37" customFormat="1" ht="14.25" customHeight="1">
      <c r="A130" s="47">
        <v>2</v>
      </c>
      <c r="B130" s="35" t="s">
        <v>147</v>
      </c>
      <c r="C130" s="34">
        <v>514</v>
      </c>
      <c r="D130" s="35">
        <v>231.13661926</v>
      </c>
      <c r="E130" s="34">
        <v>163</v>
      </c>
      <c r="F130" s="35">
        <v>458.01140449609375</v>
      </c>
      <c r="G130" s="34">
        <v>1088</v>
      </c>
      <c r="H130" s="35">
        <v>703.17084322000028</v>
      </c>
      <c r="I130" s="35">
        <v>1392.3188669760939</v>
      </c>
      <c r="J130" s="35">
        <f>VLOOKUP(B130,'[1]Thang 6 2022'!$B$125:$I$173,8,FALSE)</f>
        <v>2213.2239831297657</v>
      </c>
      <c r="K130" s="102">
        <f t="shared" si="9"/>
        <v>62.909080942055716</v>
      </c>
      <c r="L130" s="37">
        <f t="shared" ref="L130:L132" si="10">I130/$I$123*100</f>
        <v>10.365465714899154</v>
      </c>
      <c r="M130" s="37">
        <f>E131/E123*100</f>
        <v>2.6898734177215191</v>
      </c>
      <c r="O130" s="37">
        <f>G131/G123*100</f>
        <v>1.0037641154328731</v>
      </c>
    </row>
    <row r="131" spans="1:15" s="37" customFormat="1" ht="14.25" customHeight="1">
      <c r="A131" s="47">
        <v>3</v>
      </c>
      <c r="B131" s="35" t="s">
        <v>159</v>
      </c>
      <c r="C131" s="34">
        <v>37</v>
      </c>
      <c r="D131" s="35">
        <v>1067.946001</v>
      </c>
      <c r="E131" s="34">
        <v>17</v>
      </c>
      <c r="F131" s="35">
        <v>171.064956</v>
      </c>
      <c r="G131" s="34">
        <v>16</v>
      </c>
      <c r="H131" s="35">
        <v>12.563760770000002</v>
      </c>
      <c r="I131" s="35">
        <v>1251.57471777</v>
      </c>
      <c r="J131" s="35">
        <f>VLOOKUP(B131,'[1]Thang 6 2022'!$B$125:$I$173,8,FALSE)</f>
        <v>473.04678449999994</v>
      </c>
      <c r="K131" s="102">
        <f t="shared" si="9"/>
        <v>264.57736502593224</v>
      </c>
      <c r="L131" s="37">
        <f t="shared" si="10"/>
        <v>9.317660727283867</v>
      </c>
      <c r="M131" s="37">
        <f>G131/G123*100</f>
        <v>1.0037641154328731</v>
      </c>
    </row>
    <row r="132" spans="1:15" s="37" customFormat="1" ht="14.25" customHeight="1">
      <c r="A132" s="47">
        <v>4</v>
      </c>
      <c r="B132" s="35" t="s">
        <v>150</v>
      </c>
      <c r="C132" s="34">
        <v>39</v>
      </c>
      <c r="D132" s="35">
        <v>344.44200992000003</v>
      </c>
      <c r="E132" s="34">
        <v>19</v>
      </c>
      <c r="F132" s="35">
        <v>53.74125484812501</v>
      </c>
      <c r="G132" s="34">
        <v>91</v>
      </c>
      <c r="H132" s="35">
        <v>644.86327908999999</v>
      </c>
      <c r="I132" s="35">
        <v>1043.046543858125</v>
      </c>
      <c r="J132" s="35">
        <f>VLOOKUP(B132,'[1]Thang 6 2022'!$B$125:$I$173,8,FALSE)</f>
        <v>2531.9865838095657</v>
      </c>
      <c r="K132" s="102">
        <f t="shared" si="9"/>
        <v>41.194789519333966</v>
      </c>
      <c r="L132" s="37">
        <f t="shared" si="10"/>
        <v>7.7652206300175681</v>
      </c>
    </row>
    <row r="133" spans="1:15" s="37" customFormat="1" ht="14.25" customHeight="1">
      <c r="A133" s="47">
        <v>5</v>
      </c>
      <c r="B133" s="35" t="s">
        <v>153</v>
      </c>
      <c r="C133" s="34">
        <v>42</v>
      </c>
      <c r="D133" s="35">
        <v>318.86929400000002</v>
      </c>
      <c r="E133" s="34">
        <v>26</v>
      </c>
      <c r="F133" s="35">
        <v>477.79977100000002</v>
      </c>
      <c r="G133" s="34">
        <v>20</v>
      </c>
      <c r="H133" s="35">
        <v>107.29939804</v>
      </c>
      <c r="I133" s="35">
        <v>903.96846304000007</v>
      </c>
      <c r="J133" s="35">
        <f>VLOOKUP(B133,'[1]Thang 6 2022'!$B$125:$I$173,8,FALSE)</f>
        <v>924.87473185875001</v>
      </c>
      <c r="K133" s="102">
        <f t="shared" si="9"/>
        <v>97.739556709833124</v>
      </c>
    </row>
    <row r="134" spans="1:15" s="37" customFormat="1" ht="14.25" customHeight="1">
      <c r="A134" s="47">
        <v>6</v>
      </c>
      <c r="B134" s="35" t="s">
        <v>154</v>
      </c>
      <c r="C134" s="34">
        <v>139</v>
      </c>
      <c r="D134" s="35">
        <v>557.42897148999987</v>
      </c>
      <c r="E134" s="34">
        <v>70</v>
      </c>
      <c r="F134" s="35">
        <v>259.17815596328126</v>
      </c>
      <c r="G134" s="34">
        <v>27</v>
      </c>
      <c r="H134" s="35">
        <v>12.803454620000002</v>
      </c>
      <c r="I134" s="35">
        <v>829.41058207328115</v>
      </c>
      <c r="J134" s="35">
        <f>VLOOKUP(B134,'[1]Thang 6 2022'!$B$125:$I$173,8,FALSE)</f>
        <v>1638.6915617100001</v>
      </c>
      <c r="K134" s="102">
        <f t="shared" si="9"/>
        <v>50.614197415392702</v>
      </c>
    </row>
    <row r="135" spans="1:15" s="37" customFormat="1" ht="14.25" customHeight="1">
      <c r="A135" s="47">
        <v>7</v>
      </c>
      <c r="B135" s="35" t="s">
        <v>152</v>
      </c>
      <c r="C135" s="34">
        <v>36</v>
      </c>
      <c r="D135" s="35">
        <v>147.34037517000002</v>
      </c>
      <c r="E135" s="34">
        <v>42</v>
      </c>
      <c r="F135" s="35">
        <v>395.51829600000002</v>
      </c>
      <c r="G135" s="34">
        <v>30</v>
      </c>
      <c r="H135" s="35">
        <v>233.60277040000003</v>
      </c>
      <c r="I135" s="35">
        <v>776.46144157000003</v>
      </c>
      <c r="J135" s="35">
        <f>VLOOKUP(B135,'[1]Thang 6 2022'!$B$125:$I$173,8,FALSE)</f>
        <v>419.52214342750005</v>
      </c>
      <c r="K135" s="102">
        <f t="shared" si="9"/>
        <v>185.08234993898114</v>
      </c>
    </row>
    <row r="136" spans="1:15" s="37" customFormat="1" ht="14.25" customHeight="1">
      <c r="A136" s="47">
        <v>8</v>
      </c>
      <c r="B136" s="48" t="s">
        <v>179</v>
      </c>
      <c r="C136" s="34">
        <v>8</v>
      </c>
      <c r="D136" s="35">
        <v>613.14800000000002</v>
      </c>
      <c r="E136" s="34">
        <v>5</v>
      </c>
      <c r="F136" s="35">
        <v>107.78995999999999</v>
      </c>
      <c r="G136" s="34">
        <v>0</v>
      </c>
      <c r="H136" s="35">
        <v>0</v>
      </c>
      <c r="I136" s="35">
        <v>720.93795999999998</v>
      </c>
      <c r="J136" s="35">
        <f>VLOOKUP(B136,'[1]Thang 6 2022'!$B$125:$I$173,8,FALSE)</f>
        <v>453.05184480999998</v>
      </c>
      <c r="K136" s="102">
        <f t="shared" si="9"/>
        <v>159.12924056237881</v>
      </c>
    </row>
    <row r="137" spans="1:15" s="37" customFormat="1" ht="14.25" customHeight="1">
      <c r="A137" s="47">
        <v>9</v>
      </c>
      <c r="B137" s="35" t="s">
        <v>162</v>
      </c>
      <c r="C137" s="34">
        <v>13</v>
      </c>
      <c r="D137" s="35">
        <v>585.28192979999994</v>
      </c>
      <c r="E137" s="34">
        <v>22</v>
      </c>
      <c r="F137" s="35">
        <v>-29.717030749999999</v>
      </c>
      <c r="G137" s="34">
        <v>4</v>
      </c>
      <c r="H137" s="35">
        <v>2.7251181800000004</v>
      </c>
      <c r="I137" s="35">
        <v>558.29001722999988</v>
      </c>
      <c r="J137" s="35">
        <f>VLOOKUP(B137,'[1]Thang 6 2022'!$B$125:$I$173,8,FALSE)</f>
        <v>140.98366352999693</v>
      </c>
      <c r="K137" s="102">
        <f t="shared" si="9"/>
        <v>395.99624754481795</v>
      </c>
    </row>
    <row r="138" spans="1:15" s="37" customFormat="1" ht="14.25" customHeight="1">
      <c r="A138" s="47">
        <v>10</v>
      </c>
      <c r="B138" s="35" t="s">
        <v>157</v>
      </c>
      <c r="C138" s="34">
        <v>42</v>
      </c>
      <c r="D138" s="35">
        <v>443.38109033000001</v>
      </c>
      <c r="E138" s="34">
        <v>41</v>
      </c>
      <c r="F138" s="35">
        <v>56.917761749999997</v>
      </c>
      <c r="G138" s="34">
        <v>14</v>
      </c>
      <c r="H138" s="35">
        <v>25.007746349999998</v>
      </c>
      <c r="I138" s="35">
        <v>525.30659843000001</v>
      </c>
      <c r="J138" s="35">
        <f>VLOOKUP(B138,'[1]Thang 6 2022'!$B$125:$I$173,8,FALSE)</f>
        <v>472.113569305</v>
      </c>
      <c r="K138" s="102">
        <f t="shared" si="9"/>
        <v>111.26699857479328</v>
      </c>
    </row>
    <row r="139" spans="1:15" s="37" customFormat="1" ht="14.25" customHeight="1">
      <c r="A139" s="47">
        <v>11</v>
      </c>
      <c r="B139" s="35" t="s">
        <v>148</v>
      </c>
      <c r="C139" s="34">
        <v>12</v>
      </c>
      <c r="D139" s="35">
        <v>138.220462</v>
      </c>
      <c r="E139" s="34">
        <v>23</v>
      </c>
      <c r="F139" s="35">
        <v>338.16465712500002</v>
      </c>
      <c r="G139" s="34">
        <v>2</v>
      </c>
      <c r="H139" s="35">
        <v>0.44953566000000006</v>
      </c>
      <c r="I139" s="35">
        <v>476.834654785</v>
      </c>
      <c r="J139" s="35">
        <f>VLOOKUP(B139,'[1]Thang 6 2022'!$B$125:$I$173,8,FALSE)</f>
        <v>233.66311281999998</v>
      </c>
      <c r="K139" s="102">
        <f t="shared" si="9"/>
        <v>204.069289769466</v>
      </c>
    </row>
    <row r="140" spans="1:15" s="37" customFormat="1" ht="14.25" customHeight="1">
      <c r="A140" s="47">
        <v>12</v>
      </c>
      <c r="B140" s="51" t="s">
        <v>176</v>
      </c>
      <c r="C140" s="34">
        <v>9</v>
      </c>
      <c r="D140" s="35">
        <v>440.922529</v>
      </c>
      <c r="E140" s="34">
        <v>0</v>
      </c>
      <c r="F140" s="35">
        <v>0</v>
      </c>
      <c r="G140" s="34">
        <v>1</v>
      </c>
      <c r="H140" s="35">
        <v>0.35478199999999999</v>
      </c>
      <c r="I140" s="35">
        <v>441.277311</v>
      </c>
      <c r="J140" s="35">
        <f>VLOOKUP(B140,'[1]Thang 6 2022'!$B$125:$I$173,8,FALSE)</f>
        <v>146.50613056</v>
      </c>
      <c r="K140" s="102">
        <f t="shared" si="9"/>
        <v>301.20057728183576</v>
      </c>
    </row>
    <row r="141" spans="1:15" s="37" customFormat="1" ht="14.25" customHeight="1">
      <c r="A141" s="47">
        <v>13</v>
      </c>
      <c r="B141" s="35" t="s">
        <v>155</v>
      </c>
      <c r="C141" s="34">
        <v>19</v>
      </c>
      <c r="D141" s="35">
        <v>236.339811</v>
      </c>
      <c r="E141" s="34">
        <v>30</v>
      </c>
      <c r="F141" s="35">
        <v>146.95319012499999</v>
      </c>
      <c r="G141" s="34">
        <v>8</v>
      </c>
      <c r="H141" s="35">
        <v>3.6248320000000001</v>
      </c>
      <c r="I141" s="35">
        <v>386.91783312500002</v>
      </c>
      <c r="J141" s="35">
        <f>VLOOKUP(B141,'[1]Thang 6 2022'!$B$125:$I$173,8,FALSE)</f>
        <v>370.42459996000002</v>
      </c>
      <c r="K141" s="102">
        <f t="shared" si="9"/>
        <v>104.45252101690356</v>
      </c>
    </row>
    <row r="142" spans="1:15" s="37" customFormat="1" ht="14.25" customHeight="1">
      <c r="A142" s="47">
        <v>14</v>
      </c>
      <c r="B142" s="35" t="s">
        <v>163</v>
      </c>
      <c r="C142" s="34">
        <v>5</v>
      </c>
      <c r="D142" s="35">
        <v>138.02974800000001</v>
      </c>
      <c r="E142" s="34">
        <v>1</v>
      </c>
      <c r="F142" s="35">
        <v>3.47</v>
      </c>
      <c r="G142" s="34">
        <v>5</v>
      </c>
      <c r="H142" s="35">
        <v>95.136159640000002</v>
      </c>
      <c r="I142" s="35">
        <v>236.63590764000003</v>
      </c>
      <c r="J142" s="35">
        <f>VLOOKUP(B142,'[1]Thang 6 2022'!$B$125:$I$173,8,FALSE)</f>
        <v>7.2867697800000002</v>
      </c>
      <c r="K142" s="102">
        <f t="shared" si="9"/>
        <v>3247.4733631559857</v>
      </c>
    </row>
    <row r="143" spans="1:15" s="37" customFormat="1" ht="14.25" customHeight="1">
      <c r="A143" s="47">
        <v>15</v>
      </c>
      <c r="B143" s="35" t="s">
        <v>161</v>
      </c>
      <c r="C143" s="34">
        <v>33</v>
      </c>
      <c r="D143" s="35">
        <v>160.69962799999999</v>
      </c>
      <c r="E143" s="34">
        <v>14</v>
      </c>
      <c r="F143" s="35">
        <v>40.422657000000001</v>
      </c>
      <c r="G143" s="34">
        <v>9</v>
      </c>
      <c r="H143" s="35">
        <v>8.4302052399999994</v>
      </c>
      <c r="I143" s="35">
        <v>209.55249023999997</v>
      </c>
      <c r="J143" s="35">
        <f>VLOOKUP(B143,'[1]Thang 6 2022'!$B$125:$I$173,8,FALSE)</f>
        <v>224.62987327874998</v>
      </c>
      <c r="K143" s="102">
        <f t="shared" si="9"/>
        <v>93.28789941485654</v>
      </c>
    </row>
    <row r="144" spans="1:15" s="37" customFormat="1" ht="14.25" customHeight="1">
      <c r="A144" s="47">
        <v>16</v>
      </c>
      <c r="B144" s="35" t="s">
        <v>158</v>
      </c>
      <c r="C144" s="34">
        <v>10</v>
      </c>
      <c r="D144" s="35">
        <v>152.42819900000001</v>
      </c>
      <c r="E144" s="34">
        <v>2</v>
      </c>
      <c r="F144" s="35">
        <v>47.1</v>
      </c>
      <c r="G144" s="34">
        <v>5</v>
      </c>
      <c r="H144" s="35">
        <v>7.5735744599999997</v>
      </c>
      <c r="I144" s="35">
        <v>207.10177346</v>
      </c>
      <c r="J144" s="35">
        <f>VLOOKUP(B144,'[1]Thang 6 2022'!$B$125:$I$173,8,FALSE)</f>
        <v>58.557193000000005</v>
      </c>
      <c r="K144" s="102">
        <f t="shared" si="9"/>
        <v>353.67435296975384</v>
      </c>
    </row>
    <row r="145" spans="1:11" s="37" customFormat="1" ht="14.25" customHeight="1">
      <c r="A145" s="47">
        <v>17</v>
      </c>
      <c r="B145" s="35" t="s">
        <v>164</v>
      </c>
      <c r="C145" s="34">
        <v>2</v>
      </c>
      <c r="D145" s="35">
        <v>165.08500000000001</v>
      </c>
      <c r="E145" s="34">
        <v>4</v>
      </c>
      <c r="F145" s="35">
        <v>18.892332</v>
      </c>
      <c r="G145" s="34">
        <v>0</v>
      </c>
      <c r="H145" s="35">
        <v>0</v>
      </c>
      <c r="I145" s="35">
        <v>183.97733200000002</v>
      </c>
      <c r="J145" s="35">
        <f>VLOOKUP(B145,'[1]Thang 6 2022'!$B$125:$I$173,8,FALSE)</f>
        <v>62.723654270000004</v>
      </c>
      <c r="K145" s="102">
        <f t="shared" si="9"/>
        <v>293.31411592834161</v>
      </c>
    </row>
    <row r="146" spans="1:11" s="37" customFormat="1" ht="14.25" customHeight="1">
      <c r="A146" s="47">
        <v>18</v>
      </c>
      <c r="B146" s="35" t="s">
        <v>169</v>
      </c>
      <c r="C146" s="34">
        <v>14</v>
      </c>
      <c r="D146" s="35">
        <v>122.04868</v>
      </c>
      <c r="E146" s="34">
        <v>3</v>
      </c>
      <c r="F146" s="35">
        <v>7.4488566562500003</v>
      </c>
      <c r="G146" s="34">
        <v>5</v>
      </c>
      <c r="H146" s="35">
        <v>9.3676740600000006</v>
      </c>
      <c r="I146" s="35">
        <v>138.86521071625</v>
      </c>
      <c r="J146" s="35">
        <f>VLOOKUP(B146,'[1]Thang 6 2022'!$B$125:$I$173,8,FALSE)</f>
        <v>1527.6862509999999</v>
      </c>
      <c r="K146" s="102">
        <f t="shared" si="9"/>
        <v>9.0899038088057011</v>
      </c>
    </row>
    <row r="147" spans="1:11" s="37" customFormat="1" ht="14.25" customHeight="1">
      <c r="A147" s="47">
        <v>19</v>
      </c>
      <c r="B147" s="35" t="s">
        <v>156</v>
      </c>
      <c r="C147" s="34">
        <v>8</v>
      </c>
      <c r="D147" s="35">
        <v>104.273093</v>
      </c>
      <c r="E147" s="34">
        <v>12</v>
      </c>
      <c r="F147" s="35">
        <v>28.575267</v>
      </c>
      <c r="G147" s="34">
        <v>1</v>
      </c>
      <c r="H147" s="35">
        <v>0.62573889999999999</v>
      </c>
      <c r="I147" s="35">
        <v>133.4740989</v>
      </c>
      <c r="J147" s="35">
        <f>VLOOKUP(B147,'[1]Thang 6 2022'!$B$125:$I$173,8,FALSE)</f>
        <v>305.77396262499997</v>
      </c>
      <c r="K147" s="102">
        <f t="shared" si="9"/>
        <v>43.651231044708709</v>
      </c>
    </row>
    <row r="148" spans="1:11" s="37" customFormat="1" ht="14.25" customHeight="1">
      <c r="A148" s="47">
        <v>20</v>
      </c>
      <c r="B148" s="35" t="s">
        <v>151</v>
      </c>
      <c r="C148" s="34">
        <v>6</v>
      </c>
      <c r="D148" s="35">
        <v>17.657384</v>
      </c>
      <c r="E148" s="34">
        <v>0</v>
      </c>
      <c r="F148" s="35">
        <v>0</v>
      </c>
      <c r="G148" s="34">
        <v>6</v>
      </c>
      <c r="H148" s="35">
        <v>107.25057322999999</v>
      </c>
      <c r="I148" s="35">
        <v>124.90795722999999</v>
      </c>
      <c r="J148" s="35">
        <f>VLOOKUP(B148,'[1]Thang 6 2022'!$B$125:$I$173,8,FALSE)</f>
        <v>318.38200167000002</v>
      </c>
      <c r="K148" s="102">
        <f t="shared" si="9"/>
        <v>39.23210375423983</v>
      </c>
    </row>
    <row r="149" spans="1:11" s="37" customFormat="1" ht="14.25" customHeight="1">
      <c r="A149" s="47">
        <v>21</v>
      </c>
      <c r="B149" s="35" t="s">
        <v>168</v>
      </c>
      <c r="C149" s="34">
        <v>11</v>
      </c>
      <c r="D149" s="35">
        <v>115.17176000000001</v>
      </c>
      <c r="E149" s="34">
        <v>3</v>
      </c>
      <c r="F149" s="35">
        <v>2.3993570000000002</v>
      </c>
      <c r="G149" s="34">
        <v>1</v>
      </c>
      <c r="H149" s="35">
        <v>8.5298390000000002E-2</v>
      </c>
      <c r="I149" s="35">
        <v>117.65641539000001</v>
      </c>
      <c r="J149" s="35">
        <f>VLOOKUP(B149,'[1]Thang 6 2022'!$B$125:$I$173,8,FALSE)</f>
        <v>81.741197479999997</v>
      </c>
      <c r="K149" s="102">
        <f t="shared" si="9"/>
        <v>143.93771931073991</v>
      </c>
    </row>
    <row r="150" spans="1:11" s="37" customFormat="1" ht="14.25" customHeight="1">
      <c r="A150" s="47">
        <v>22</v>
      </c>
      <c r="B150" s="184" t="s">
        <v>191</v>
      </c>
      <c r="C150" s="34">
        <v>1</v>
      </c>
      <c r="D150" s="35">
        <v>90.756311999999994</v>
      </c>
      <c r="E150" s="34">
        <v>0</v>
      </c>
      <c r="F150" s="35">
        <v>0</v>
      </c>
      <c r="G150" s="34">
        <v>0</v>
      </c>
      <c r="H150" s="35">
        <v>0</v>
      </c>
      <c r="I150" s="35">
        <v>90.756311999999994</v>
      </c>
      <c r="J150" s="35">
        <f>VLOOKUP(B150,'[1]Thang 6 2022'!$B$125:$I$173,8,FALSE)</f>
        <v>109.79290829999999</v>
      </c>
      <c r="K150" s="102">
        <v>0</v>
      </c>
    </row>
    <row r="151" spans="1:11" s="37" customFormat="1" ht="14.25" customHeight="1">
      <c r="A151" s="47">
        <v>23</v>
      </c>
      <c r="B151" s="35" t="s">
        <v>167</v>
      </c>
      <c r="C151" s="34">
        <v>3</v>
      </c>
      <c r="D151" s="35">
        <v>28.6</v>
      </c>
      <c r="E151" s="34">
        <v>10</v>
      </c>
      <c r="F151" s="35">
        <v>34.215136999999999</v>
      </c>
      <c r="G151" s="34">
        <v>1</v>
      </c>
      <c r="H151" s="35">
        <v>1.28145595</v>
      </c>
      <c r="I151" s="35">
        <v>64.096592950000002</v>
      </c>
      <c r="J151" s="35">
        <f>VLOOKUP(B151,'[1]Thang 6 2022'!$B$125:$I$173,8,FALSE)</f>
        <v>219.03402849</v>
      </c>
      <c r="K151" s="102">
        <f t="shared" ref="K151:K157" si="11">I151/J151*100</f>
        <v>29.263303693894454</v>
      </c>
    </row>
    <row r="152" spans="1:11" s="37" customFormat="1" ht="14.25" customHeight="1">
      <c r="A152" s="47">
        <v>24</v>
      </c>
      <c r="B152" s="35" t="s">
        <v>165</v>
      </c>
      <c r="C152" s="34">
        <v>8</v>
      </c>
      <c r="D152" s="35">
        <v>61.65</v>
      </c>
      <c r="E152" s="34">
        <v>1</v>
      </c>
      <c r="F152" s="35">
        <v>1.211646</v>
      </c>
      <c r="G152" s="34">
        <v>0</v>
      </c>
      <c r="H152" s="35">
        <v>0</v>
      </c>
      <c r="I152" s="35">
        <v>62.861646</v>
      </c>
      <c r="J152" s="35">
        <f>VLOOKUP(B152,'[1]Thang 6 2022'!$B$125:$I$173,8,FALSE)</f>
        <v>105.012439</v>
      </c>
      <c r="K152" s="102">
        <f t="shared" si="11"/>
        <v>59.861142735671535</v>
      </c>
    </row>
    <row r="153" spans="1:11" s="37" customFormat="1" ht="14.25" customHeight="1">
      <c r="A153" s="47">
        <v>25</v>
      </c>
      <c r="B153" s="35" t="s">
        <v>184</v>
      </c>
      <c r="C153" s="34">
        <v>2</v>
      </c>
      <c r="D153" s="35">
        <v>44.313256000000003</v>
      </c>
      <c r="E153" s="34">
        <v>2</v>
      </c>
      <c r="F153" s="35">
        <v>10.892794</v>
      </c>
      <c r="G153" s="34">
        <v>4</v>
      </c>
      <c r="H153" s="35">
        <v>1.4731860000000001</v>
      </c>
      <c r="I153" s="35">
        <v>56.679236000000003</v>
      </c>
      <c r="J153" s="35">
        <f>VLOOKUP(B153,'[1]Thang 6 2022'!$B$125:$I$173,8,FALSE)</f>
        <v>4.42497527</v>
      </c>
      <c r="K153" s="102">
        <f t="shared" si="11"/>
        <v>1280.8938477977076</v>
      </c>
    </row>
    <row r="154" spans="1:11" s="37" customFormat="1" ht="14.25" customHeight="1">
      <c r="A154" s="47">
        <v>26</v>
      </c>
      <c r="B154" s="35" t="s">
        <v>196</v>
      </c>
      <c r="C154" s="34">
        <v>1</v>
      </c>
      <c r="D154" s="35">
        <v>4.3277010000000005E-2</v>
      </c>
      <c r="E154" s="34">
        <v>3</v>
      </c>
      <c r="F154" s="35">
        <v>44.612963000000001</v>
      </c>
      <c r="G154" s="34">
        <v>3</v>
      </c>
      <c r="H154" s="35">
        <v>0.41815179000000002</v>
      </c>
      <c r="I154" s="35">
        <v>45.074391800000001</v>
      </c>
      <c r="J154" s="35">
        <f>VLOOKUP(B154,'[1]Thang 6 2022'!$B$125:$I$173,8,FALSE)</f>
        <v>7.8318581500000004</v>
      </c>
      <c r="K154" s="102">
        <f t="shared" si="11"/>
        <v>575.52615147913525</v>
      </c>
    </row>
    <row r="155" spans="1:11" s="37" customFormat="1" ht="14.25" customHeight="1">
      <c r="A155" s="47">
        <v>27</v>
      </c>
      <c r="B155" s="35" t="s">
        <v>180</v>
      </c>
      <c r="C155" s="34">
        <v>4</v>
      </c>
      <c r="D155" s="35">
        <v>35</v>
      </c>
      <c r="E155" s="34">
        <v>1</v>
      </c>
      <c r="F155" s="35">
        <v>-2.3820000000000001</v>
      </c>
      <c r="G155" s="34">
        <v>4</v>
      </c>
      <c r="H155" s="35">
        <v>0.156109</v>
      </c>
      <c r="I155" s="35">
        <v>32.774109000000003</v>
      </c>
      <c r="J155" s="35">
        <f>VLOOKUP(B155,'[1]Thang 6 2022'!$B$125:$I$173,8,FALSE)</f>
        <v>25.151797000000002</v>
      </c>
      <c r="K155" s="102">
        <f t="shared" si="11"/>
        <v>130.30523823009545</v>
      </c>
    </row>
    <row r="156" spans="1:11" s="37" customFormat="1" ht="14.25" customHeight="1">
      <c r="A156" s="47">
        <v>28</v>
      </c>
      <c r="B156" s="35" t="s">
        <v>160</v>
      </c>
      <c r="C156" s="34">
        <v>64</v>
      </c>
      <c r="D156" s="35">
        <v>10.60727174</v>
      </c>
      <c r="E156" s="34">
        <v>20</v>
      </c>
      <c r="F156" s="35">
        <v>13.936235900390624</v>
      </c>
      <c r="G156" s="34">
        <v>18</v>
      </c>
      <c r="H156" s="35">
        <v>2.7658990999999999</v>
      </c>
      <c r="I156" s="35">
        <v>27.309406740390621</v>
      </c>
      <c r="J156" s="35">
        <f>VLOOKUP(B156,'[1]Thang 6 2022'!$B$125:$I$173,8,FALSE)</f>
        <v>44.780781759999996</v>
      </c>
      <c r="K156" s="102">
        <f t="shared" si="11"/>
        <v>60.984658299968508</v>
      </c>
    </row>
    <row r="157" spans="1:11" s="37" customFormat="1" ht="14.25" customHeight="1">
      <c r="A157" s="47">
        <v>29</v>
      </c>
      <c r="B157" s="35" t="s">
        <v>172</v>
      </c>
      <c r="C157" s="34">
        <v>2</v>
      </c>
      <c r="D157" s="35">
        <v>1.172822</v>
      </c>
      <c r="E157" s="34">
        <v>2</v>
      </c>
      <c r="F157" s="35">
        <v>20</v>
      </c>
      <c r="G157" s="34">
        <v>0</v>
      </c>
      <c r="H157" s="35">
        <v>0</v>
      </c>
      <c r="I157" s="35">
        <v>21.172822</v>
      </c>
      <c r="J157" s="35">
        <f>VLOOKUP(B157,'[1]Thang 6 2022'!$B$125:$I$173,8,FALSE)</f>
        <v>24.835094000000002</v>
      </c>
      <c r="K157" s="102">
        <f t="shared" si="11"/>
        <v>85.253641480076539</v>
      </c>
    </row>
    <row r="158" spans="1:11" s="37" customFormat="1" ht="14.25" customHeight="1">
      <c r="A158" s="47">
        <v>30</v>
      </c>
      <c r="B158" s="35" t="s">
        <v>178</v>
      </c>
      <c r="C158" s="34">
        <v>1</v>
      </c>
      <c r="D158" s="35">
        <v>8.1064999999999998E-2</v>
      </c>
      <c r="E158" s="34">
        <v>4</v>
      </c>
      <c r="F158" s="35">
        <v>2.7449080000000001</v>
      </c>
      <c r="G158" s="34">
        <v>2</v>
      </c>
      <c r="H158" s="35">
        <v>15.146955999999999</v>
      </c>
      <c r="I158" s="35">
        <v>17.972929000000001</v>
      </c>
      <c r="J158" s="35">
        <f>VLOOKUP(B158,'[1]Thang 6 2022'!$B$125:$I$173,8,FALSE)</f>
        <v>15.725843999999999</v>
      </c>
      <c r="K158" s="102">
        <v>0</v>
      </c>
    </row>
    <row r="159" spans="1:11" s="37" customFormat="1" ht="14.25" customHeight="1">
      <c r="A159" s="47">
        <v>31</v>
      </c>
      <c r="B159" s="35" t="s">
        <v>171</v>
      </c>
      <c r="C159" s="34">
        <v>1</v>
      </c>
      <c r="D159" s="35">
        <v>13.5</v>
      </c>
      <c r="E159" s="34">
        <v>1</v>
      </c>
      <c r="F159" s="35">
        <v>3</v>
      </c>
      <c r="G159" s="34">
        <v>1</v>
      </c>
      <c r="H159" s="35">
        <v>0.28000000000000003</v>
      </c>
      <c r="I159" s="35">
        <v>16.78</v>
      </c>
      <c r="J159" s="35">
        <f>VLOOKUP(B159,'[1]Thang 6 2022'!$B$125:$I$173,8,FALSE)</f>
        <v>36.170364898437498</v>
      </c>
      <c r="K159" s="102">
        <f>I159/J159*100</f>
        <v>46.39156958221583</v>
      </c>
    </row>
    <row r="160" spans="1:11" s="37" customFormat="1" ht="14.25" customHeight="1">
      <c r="A160" s="47">
        <v>32</v>
      </c>
      <c r="B160" s="35" t="s">
        <v>170</v>
      </c>
      <c r="C160" s="34">
        <v>1</v>
      </c>
      <c r="D160" s="35">
        <v>2.5</v>
      </c>
      <c r="E160" s="34">
        <v>0</v>
      </c>
      <c r="F160" s="35">
        <v>0</v>
      </c>
      <c r="G160" s="34">
        <v>5</v>
      </c>
      <c r="H160" s="35">
        <v>10.705921999999999</v>
      </c>
      <c r="I160" s="35">
        <v>13.205921999999999</v>
      </c>
      <c r="J160" s="35">
        <f>VLOOKUP(B160,'[1]Thang 6 2022'!$B$125:$I$173,8,FALSE)</f>
        <v>3.0078000000000001E-2</v>
      </c>
      <c r="K160" s="102">
        <v>0</v>
      </c>
    </row>
    <row r="161" spans="1:11" s="37" customFormat="1" ht="14.25" customHeight="1">
      <c r="A161" s="47">
        <v>33</v>
      </c>
      <c r="B161" s="35" t="s">
        <v>173</v>
      </c>
      <c r="C161" s="34">
        <v>2</v>
      </c>
      <c r="D161" s="35">
        <v>6.6</v>
      </c>
      <c r="E161" s="34">
        <v>1</v>
      </c>
      <c r="F161" s="35">
        <v>5</v>
      </c>
      <c r="G161" s="34">
        <v>3</v>
      </c>
      <c r="H161" s="35">
        <v>0.30600344000000002</v>
      </c>
      <c r="I161" s="35">
        <v>11.906003439999999</v>
      </c>
      <c r="J161" s="35">
        <f>VLOOKUP(B161,'[1]Thang 6 2022'!$B$125:$I$173,8,FALSE)</f>
        <v>13.42753428</v>
      </c>
      <c r="K161" s="102">
        <f>I161/J161*100</f>
        <v>88.66857601498522</v>
      </c>
    </row>
    <row r="162" spans="1:11" s="37" customFormat="1" ht="14.25" customHeight="1">
      <c r="A162" s="47">
        <v>34</v>
      </c>
      <c r="B162" s="35" t="s">
        <v>175</v>
      </c>
      <c r="C162" s="34">
        <v>2</v>
      </c>
      <c r="D162" s="35">
        <v>10.199999999999999</v>
      </c>
      <c r="E162" s="34">
        <v>0</v>
      </c>
      <c r="F162" s="35">
        <v>0</v>
      </c>
      <c r="G162" s="34">
        <v>1</v>
      </c>
      <c r="H162" s="35">
        <v>0.17019999999999999</v>
      </c>
      <c r="I162" s="35">
        <v>10.370199999999999</v>
      </c>
      <c r="J162" s="35">
        <f>VLOOKUP(B162,'[1]Thang 6 2022'!$B$125:$I$173,8,FALSE)</f>
        <v>3.52</v>
      </c>
      <c r="K162" s="102">
        <f>I162/J162*100</f>
        <v>294.6079545454545</v>
      </c>
    </row>
    <row r="163" spans="1:11" s="37" customFormat="1" ht="14.25" customHeight="1">
      <c r="A163" s="47">
        <v>35</v>
      </c>
      <c r="B163" s="35" t="s">
        <v>198</v>
      </c>
      <c r="C163" s="34">
        <v>0</v>
      </c>
      <c r="D163" s="35">
        <v>0</v>
      </c>
      <c r="E163" s="34">
        <v>0</v>
      </c>
      <c r="F163" s="35">
        <v>0</v>
      </c>
      <c r="G163" s="34">
        <v>1</v>
      </c>
      <c r="H163" s="35">
        <v>10.101756460000001</v>
      </c>
      <c r="I163" s="35">
        <v>10.101756460000001</v>
      </c>
      <c r="J163" s="35"/>
      <c r="K163" s="102">
        <v>0</v>
      </c>
    </row>
    <row r="164" spans="1:11" s="37" customFormat="1" ht="14.25" customHeight="1">
      <c r="A164" s="47">
        <v>36</v>
      </c>
      <c r="B164" s="35" t="s">
        <v>188</v>
      </c>
      <c r="C164" s="34">
        <v>0</v>
      </c>
      <c r="D164" s="35">
        <v>0</v>
      </c>
      <c r="E164" s="34">
        <v>0</v>
      </c>
      <c r="F164" s="35">
        <v>0</v>
      </c>
      <c r="G164" s="34">
        <v>2</v>
      </c>
      <c r="H164" s="35">
        <v>7.3177562199999997</v>
      </c>
      <c r="I164" s="35">
        <v>7.3177562199999997</v>
      </c>
      <c r="J164" s="35">
        <f>VLOOKUP(B164,'[1]Thang 6 2022'!$B$125:$I$173,8,FALSE)</f>
        <v>10.008823530000001</v>
      </c>
      <c r="K164" s="102">
        <v>0</v>
      </c>
    </row>
    <row r="165" spans="1:11" s="37" customFormat="1" ht="14.25" customHeight="1">
      <c r="A165" s="47">
        <v>37</v>
      </c>
      <c r="B165" s="35" t="s">
        <v>190</v>
      </c>
      <c r="C165" s="34">
        <v>2</v>
      </c>
      <c r="D165" s="35">
        <v>4.056114</v>
      </c>
      <c r="E165" s="34">
        <v>0</v>
      </c>
      <c r="F165" s="35">
        <v>0</v>
      </c>
      <c r="G165" s="34">
        <v>0</v>
      </c>
      <c r="H165" s="35">
        <v>0</v>
      </c>
      <c r="I165" s="35">
        <v>4.056114</v>
      </c>
      <c r="J165" s="35">
        <f>VLOOKUP(B165,'[1]Thang 6 2022'!$B$125:$I$173,8,FALSE)</f>
        <v>1.1280362500000001</v>
      </c>
      <c r="K165" s="102">
        <f>I165/J165*100</f>
        <v>359.57301904083312</v>
      </c>
    </row>
    <row r="166" spans="1:11" s="37" customFormat="1" ht="14.25" customHeight="1">
      <c r="A166" s="47">
        <v>38</v>
      </c>
      <c r="B166" s="35" t="s">
        <v>174</v>
      </c>
      <c r="C166" s="34">
        <v>1</v>
      </c>
      <c r="D166" s="35">
        <v>4</v>
      </c>
      <c r="E166" s="34">
        <v>0</v>
      </c>
      <c r="F166" s="35">
        <v>0</v>
      </c>
      <c r="G166" s="34">
        <v>0</v>
      </c>
      <c r="H166" s="35">
        <v>0</v>
      </c>
      <c r="I166" s="35">
        <v>4</v>
      </c>
      <c r="J166" s="35">
        <f>VLOOKUP(B166,'[1]Thang 6 2022'!$B$125:$I$173,8,FALSE)</f>
        <v>13.76533837</v>
      </c>
      <c r="K166" s="102">
        <f>I166/J166*100</f>
        <v>29.058493823279697</v>
      </c>
    </row>
    <row r="167" spans="1:11" s="37" customFormat="1" ht="14.25" customHeight="1">
      <c r="A167" s="47">
        <v>39</v>
      </c>
      <c r="B167" s="184" t="s">
        <v>194</v>
      </c>
      <c r="C167" s="34">
        <v>2</v>
      </c>
      <c r="D167" s="35">
        <v>3.5834739999999998</v>
      </c>
      <c r="E167" s="34">
        <v>0</v>
      </c>
      <c r="F167" s="35">
        <v>0</v>
      </c>
      <c r="G167" s="34">
        <v>0</v>
      </c>
      <c r="H167" s="35">
        <v>0</v>
      </c>
      <c r="I167" s="35">
        <v>3.5834739999999998</v>
      </c>
      <c r="J167" s="35"/>
      <c r="K167" s="102">
        <v>0</v>
      </c>
    </row>
    <row r="168" spans="1:11" s="37" customFormat="1" ht="14.25" customHeight="1">
      <c r="A168" s="47">
        <v>40</v>
      </c>
      <c r="B168" s="48" t="s">
        <v>187</v>
      </c>
      <c r="C168" s="34">
        <v>0</v>
      </c>
      <c r="D168" s="35">
        <v>0</v>
      </c>
      <c r="E168" s="34">
        <v>0</v>
      </c>
      <c r="F168" s="35">
        <v>0</v>
      </c>
      <c r="G168" s="34">
        <v>5</v>
      </c>
      <c r="H168" s="35">
        <v>1.9208889099999999</v>
      </c>
      <c r="I168" s="35">
        <v>1.9208889099999999</v>
      </c>
      <c r="J168" s="35">
        <f>VLOOKUP(B168,'[1]Thang 6 2022'!$B$125:$I$173,8,FALSE)</f>
        <v>5.3011049999999997</v>
      </c>
      <c r="K168" s="102">
        <f>I168/J168*100</f>
        <v>36.235632193665282</v>
      </c>
    </row>
    <row r="169" spans="1:11" s="37" customFormat="1" ht="14.25" customHeight="1">
      <c r="A169" s="47">
        <v>41</v>
      </c>
      <c r="B169" s="35" t="s">
        <v>181</v>
      </c>
      <c r="C169" s="34">
        <v>0</v>
      </c>
      <c r="D169" s="35">
        <v>0</v>
      </c>
      <c r="E169" s="34">
        <v>0</v>
      </c>
      <c r="F169" s="35">
        <v>0</v>
      </c>
      <c r="G169" s="34">
        <v>5</v>
      </c>
      <c r="H169" s="35">
        <v>1.18390068</v>
      </c>
      <c r="I169" s="35">
        <v>1.18390068</v>
      </c>
      <c r="J169" s="35">
        <f>VLOOKUP(B169,'[1]Thang 6 2022'!$B$125:$I$173,8,FALSE)</f>
        <v>1.4082011700000001</v>
      </c>
      <c r="K169" s="102">
        <f>I169/J169*100</f>
        <v>84.0718432296147</v>
      </c>
    </row>
    <row r="170" spans="1:11" s="37" customFormat="1" ht="14.25" customHeight="1">
      <c r="A170" s="47">
        <v>42</v>
      </c>
      <c r="B170" s="48" t="s">
        <v>185</v>
      </c>
      <c r="C170" s="34">
        <v>1</v>
      </c>
      <c r="D170" s="35">
        <v>4.2500000000000003E-2</v>
      </c>
      <c r="E170" s="34">
        <v>0</v>
      </c>
      <c r="F170" s="35">
        <v>0</v>
      </c>
      <c r="G170" s="34">
        <v>17</v>
      </c>
      <c r="H170" s="35">
        <v>1.0589995799999998</v>
      </c>
      <c r="I170" s="35">
        <v>1.1014995799999998</v>
      </c>
      <c r="J170" s="35">
        <f>VLOOKUP(B170,'[1]Thang 6 2022'!$B$125:$I$173,8,FALSE)</f>
        <v>4.8342600000000004</v>
      </c>
      <c r="K170" s="102">
        <f>I170/J170*100</f>
        <v>22.785277994977509</v>
      </c>
    </row>
    <row r="171" spans="1:11" s="37" customFormat="1" ht="14.25" customHeight="1">
      <c r="A171" s="47">
        <v>43</v>
      </c>
      <c r="B171" s="35" t="s">
        <v>177</v>
      </c>
      <c r="C171" s="34">
        <v>0</v>
      </c>
      <c r="D171" s="35">
        <v>0</v>
      </c>
      <c r="E171" s="34">
        <v>0</v>
      </c>
      <c r="F171" s="35">
        <v>0</v>
      </c>
      <c r="G171" s="34">
        <v>1</v>
      </c>
      <c r="H171" s="35">
        <v>0.84445194999999995</v>
      </c>
      <c r="I171" s="35">
        <v>0.84445194999999995</v>
      </c>
      <c r="J171" s="35">
        <f>VLOOKUP(B171,'[1]Thang 6 2022'!$B$125:$I$173,8,FALSE)</f>
        <v>1.23472885</v>
      </c>
      <c r="K171" s="102">
        <f>I171/J171*100</f>
        <v>68.39169182772396</v>
      </c>
    </row>
    <row r="172" spans="1:11" s="37" customFormat="1" ht="14.25" customHeight="1">
      <c r="A172" s="47">
        <v>44</v>
      </c>
      <c r="B172" s="35" t="s">
        <v>189</v>
      </c>
      <c r="C172" s="34">
        <v>0</v>
      </c>
      <c r="D172" s="35">
        <v>0</v>
      </c>
      <c r="E172" s="34">
        <v>0</v>
      </c>
      <c r="F172" s="35">
        <v>0</v>
      </c>
      <c r="G172" s="34">
        <v>1</v>
      </c>
      <c r="H172" s="35">
        <v>0.84445194999999995</v>
      </c>
      <c r="I172" s="35">
        <v>0.84445194999999995</v>
      </c>
      <c r="J172" s="35"/>
      <c r="K172" s="102">
        <v>0</v>
      </c>
    </row>
    <row r="173" spans="1:11" s="37" customFormat="1" ht="14.25" customHeight="1">
      <c r="A173" s="47">
        <v>45</v>
      </c>
      <c r="B173" s="35" t="s">
        <v>182</v>
      </c>
      <c r="C173" s="34">
        <v>0</v>
      </c>
      <c r="D173" s="35">
        <v>0</v>
      </c>
      <c r="E173" s="34">
        <v>0</v>
      </c>
      <c r="F173" s="35">
        <v>0</v>
      </c>
      <c r="G173" s="34">
        <v>5</v>
      </c>
      <c r="H173" s="35">
        <v>0.84350945999999993</v>
      </c>
      <c r="I173" s="35">
        <v>0.84350945999999993</v>
      </c>
      <c r="J173" s="35">
        <f>VLOOKUP(B173,'[1]Thang 6 2022'!$B$125:$I$173,8,FALSE)</f>
        <v>2.7134507975000002</v>
      </c>
      <c r="K173" s="102">
        <f>I173/J173*100</f>
        <v>31.08622646768298</v>
      </c>
    </row>
    <row r="174" spans="1:11" s="37" customFormat="1" ht="14.25" customHeight="1">
      <c r="A174" s="47">
        <v>46</v>
      </c>
      <c r="B174" s="35" t="s">
        <v>183</v>
      </c>
      <c r="C174" s="34">
        <v>0</v>
      </c>
      <c r="D174" s="35">
        <v>0</v>
      </c>
      <c r="E174" s="34">
        <v>0</v>
      </c>
      <c r="F174" s="35">
        <v>0</v>
      </c>
      <c r="G174" s="34">
        <v>1</v>
      </c>
      <c r="H174" s="35">
        <v>0.35397271999999996</v>
      </c>
      <c r="I174" s="35">
        <v>0.35397271999999996</v>
      </c>
      <c r="J174" s="35"/>
      <c r="K174" s="102">
        <v>0</v>
      </c>
    </row>
    <row r="175" spans="1:11" s="37" customFormat="1" ht="14.25" customHeight="1">
      <c r="A175" s="47">
        <v>47</v>
      </c>
      <c r="B175" s="35" t="s">
        <v>264</v>
      </c>
      <c r="C175" s="34">
        <v>0</v>
      </c>
      <c r="D175" s="35">
        <v>0</v>
      </c>
      <c r="E175" s="34">
        <v>1</v>
      </c>
      <c r="F175" s="35">
        <v>0.3</v>
      </c>
      <c r="G175" s="34">
        <v>0</v>
      </c>
      <c r="H175" s="35">
        <v>0</v>
      </c>
      <c r="I175" s="35">
        <v>0.3</v>
      </c>
      <c r="J175" s="35">
        <f>VLOOKUP(B175,'[1]Thang 6 2022'!$B$125:$I$173,8,FALSE)</f>
        <v>0.3</v>
      </c>
      <c r="K175" s="102">
        <f>I175/J175*100</f>
        <v>100</v>
      </c>
    </row>
    <row r="176" spans="1:11" s="37" customFormat="1" ht="14.25" customHeight="1">
      <c r="A176" s="47">
        <v>48</v>
      </c>
      <c r="B176" s="35" t="s">
        <v>199</v>
      </c>
      <c r="C176" s="34">
        <v>0</v>
      </c>
      <c r="D176" s="35">
        <v>0</v>
      </c>
      <c r="E176" s="34">
        <v>0</v>
      </c>
      <c r="F176" s="35">
        <v>0</v>
      </c>
      <c r="G176" s="34">
        <v>1</v>
      </c>
      <c r="H176" s="35">
        <v>0.20532464</v>
      </c>
      <c r="I176" s="35">
        <v>0.20532464</v>
      </c>
      <c r="J176" s="35">
        <f>VLOOKUP(B176,'[1]Thang 6 2022'!$B$125:$I$173,8,FALSE)</f>
        <v>9.5168059999999999E-2</v>
      </c>
      <c r="K176" s="102">
        <v>0</v>
      </c>
    </row>
    <row r="177" spans="1:11" s="37" customFormat="1" ht="14.25" customHeight="1">
      <c r="A177" s="47">
        <v>49</v>
      </c>
      <c r="B177" s="35" t="s">
        <v>166</v>
      </c>
      <c r="C177" s="34">
        <v>0</v>
      </c>
      <c r="D177" s="35">
        <v>0</v>
      </c>
      <c r="E177" s="34">
        <v>0</v>
      </c>
      <c r="F177" s="35">
        <v>0</v>
      </c>
      <c r="G177" s="34">
        <v>5</v>
      </c>
      <c r="H177" s="35">
        <v>0.14892015</v>
      </c>
      <c r="I177" s="35">
        <v>0.14892015</v>
      </c>
      <c r="J177" s="35">
        <f>VLOOKUP(B177,'[1]Thang 6 2022'!$B$125:$I$173,8,FALSE)</f>
        <v>25.32235244</v>
      </c>
      <c r="K177" s="102">
        <f>I177/J177*100</f>
        <v>0.58809761199263999</v>
      </c>
    </row>
    <row r="178" spans="1:11" s="37" customFormat="1" ht="14.25" customHeight="1">
      <c r="A178" s="47">
        <v>50</v>
      </c>
      <c r="B178" s="185" t="s">
        <v>192</v>
      </c>
      <c r="C178" s="34">
        <v>0</v>
      </c>
      <c r="D178" s="35">
        <v>0</v>
      </c>
      <c r="E178" s="34">
        <v>1</v>
      </c>
      <c r="F178" s="35">
        <v>5.2664000000000002E-2</v>
      </c>
      <c r="G178" s="34">
        <v>0</v>
      </c>
      <c r="H178" s="35">
        <v>0</v>
      </c>
      <c r="I178" s="35">
        <v>5.2664000000000002E-2</v>
      </c>
      <c r="J178" s="35">
        <f>VLOOKUP(B178,'[1]Thang 6 2022'!$B$125:$I$173,8,FALSE)</f>
        <v>-0.44500000000000001</v>
      </c>
      <c r="K178" s="102">
        <f>I178/J178*100</f>
        <v>-11.834606741573033</v>
      </c>
    </row>
    <row r="179" spans="1:11" s="37" customFormat="1" ht="14.25" customHeight="1">
      <c r="A179" s="47">
        <v>51</v>
      </c>
      <c r="B179" s="185" t="s">
        <v>193</v>
      </c>
      <c r="C179" s="34">
        <v>0</v>
      </c>
      <c r="D179" s="35">
        <v>0</v>
      </c>
      <c r="E179" s="34">
        <v>0</v>
      </c>
      <c r="F179" s="35">
        <v>0</v>
      </c>
      <c r="G179" s="34">
        <v>1</v>
      </c>
      <c r="H179" s="35">
        <v>1.7045000000000001E-2</v>
      </c>
      <c r="I179" s="35">
        <v>1.7045000000000001E-2</v>
      </c>
      <c r="J179" s="35">
        <f>VLOOKUP(B179,'[1]Thang 6 2022'!$B$125:$I$173,8,FALSE)</f>
        <v>0.648926</v>
      </c>
      <c r="K179" s="102">
        <f>I179/J179*100</f>
        <v>2.6266477225446354</v>
      </c>
    </row>
    <row r="180" spans="1:11" s="37" customFormat="1" ht="14.25" customHeight="1">
      <c r="A180" s="47">
        <v>52</v>
      </c>
      <c r="B180" s="35" t="s">
        <v>186</v>
      </c>
      <c r="C180" s="34">
        <v>0</v>
      </c>
      <c r="D180" s="35">
        <v>0</v>
      </c>
      <c r="E180" s="34">
        <v>0</v>
      </c>
      <c r="F180" s="35">
        <v>0</v>
      </c>
      <c r="G180" s="34">
        <v>1</v>
      </c>
      <c r="H180" s="97">
        <v>4.2326300000000002E-3</v>
      </c>
      <c r="I180" s="97">
        <v>4.2326300000000002E-3</v>
      </c>
      <c r="J180" s="35">
        <f>VLOOKUP(B180,'[1]Thang 6 2022'!$B$125:$I$173,8,FALSE)</f>
        <v>0.20066148000000003</v>
      </c>
      <c r="K180" s="102">
        <v>0</v>
      </c>
    </row>
    <row r="181" spans="1:11" s="41" customFormat="1" ht="12.75">
      <c r="A181" s="191" t="s">
        <v>62</v>
      </c>
      <c r="B181" s="192"/>
      <c r="C181" s="52">
        <f t="shared" ref="C181:I181" si="12">SUM(C129:C180)</f>
        <v>1293</v>
      </c>
      <c r="D181" s="53">
        <f t="shared" si="12"/>
        <v>6492.1288241400016</v>
      </c>
      <c r="E181" s="52">
        <f t="shared" si="12"/>
        <v>632</v>
      </c>
      <c r="F181" s="53">
        <f t="shared" si="12"/>
        <v>2925.9808055907024</v>
      </c>
      <c r="G181" s="52">
        <f t="shared" si="12"/>
        <v>1594</v>
      </c>
      <c r="H181" s="53">
        <f t="shared" si="12"/>
        <v>4014.1750863800007</v>
      </c>
      <c r="I181" s="53">
        <f t="shared" si="12"/>
        <v>13432.284716110706</v>
      </c>
      <c r="J181" s="53"/>
      <c r="K181" s="106">
        <f>I181/'thang 6'!D10*100</f>
        <v>95.737131966255859</v>
      </c>
    </row>
    <row r="185" spans="1:11" ht="15.75">
      <c r="A185" s="193" t="s">
        <v>321</v>
      </c>
      <c r="B185" s="193"/>
      <c r="C185" s="193"/>
      <c r="D185" s="193"/>
      <c r="E185" s="193"/>
      <c r="F185" s="193"/>
      <c r="G185" s="193"/>
      <c r="H185" s="193"/>
      <c r="I185" s="193"/>
      <c r="J185" s="193"/>
      <c r="K185" s="193"/>
    </row>
    <row r="186" spans="1:11">
      <c r="A186" s="194" t="str">
        <f>A6</f>
        <v>Tính từ 01/01/2023 đến 20/06/2023</v>
      </c>
      <c r="B186" s="194"/>
      <c r="C186" s="194"/>
      <c r="D186" s="194"/>
      <c r="E186" s="194"/>
      <c r="F186" s="194"/>
      <c r="G186" s="194"/>
      <c r="H186" s="194"/>
      <c r="I186" s="194"/>
      <c r="J186" s="194"/>
      <c r="K186" s="194"/>
    </row>
    <row r="187" spans="1:11">
      <c r="D187" s="23"/>
      <c r="E187" s="24"/>
      <c r="F187" s="107"/>
      <c r="I187" s="23"/>
      <c r="J187" s="23"/>
    </row>
    <row r="188" spans="1:11" ht="60.75" customHeight="1">
      <c r="A188" s="27" t="s">
        <v>1</v>
      </c>
      <c r="B188" s="28" t="s">
        <v>309</v>
      </c>
      <c r="C188" s="29" t="s">
        <v>37</v>
      </c>
      <c r="D188" s="30" t="s">
        <v>38</v>
      </c>
      <c r="E188" s="108" t="s">
        <v>292</v>
      </c>
      <c r="F188" s="30" t="s">
        <v>293</v>
      </c>
      <c r="G188" s="29" t="s">
        <v>41</v>
      </c>
      <c r="H188" s="30" t="s">
        <v>294</v>
      </c>
      <c r="I188" s="30" t="s">
        <v>43</v>
      </c>
      <c r="J188" s="30" t="s">
        <v>322</v>
      </c>
      <c r="K188" s="101" t="s">
        <v>289</v>
      </c>
    </row>
    <row r="189" spans="1:11" s="45" customFormat="1" ht="16.5" customHeight="1">
      <c r="A189" s="109" t="s">
        <v>295</v>
      </c>
      <c r="B189" s="110" t="s">
        <v>296</v>
      </c>
      <c r="C189" s="111">
        <f t="shared" ref="C189:J189" si="13">SUM(C190:C200)</f>
        <v>472</v>
      </c>
      <c r="D189" s="112">
        <f t="shared" si="13"/>
        <v>2219.15698191</v>
      </c>
      <c r="E189" s="111">
        <f t="shared" si="13"/>
        <v>245</v>
      </c>
      <c r="F189" s="112">
        <f t="shared" si="13"/>
        <v>1168.675655564844</v>
      </c>
      <c r="G189" s="111">
        <f t="shared" si="13"/>
        <v>246</v>
      </c>
      <c r="H189" s="112">
        <f t="shared" si="13"/>
        <v>2210.2213173299997</v>
      </c>
      <c r="I189" s="113">
        <f t="shared" si="13"/>
        <v>5598.0539548048446</v>
      </c>
      <c r="J189" s="113">
        <f t="shared" si="13"/>
        <v>4557.2523272270009</v>
      </c>
      <c r="K189" s="147">
        <f t="shared" ref="K189:K200" si="14">I189/J189*100</f>
        <v>122.83835857320524</v>
      </c>
    </row>
    <row r="190" spans="1:11" s="37" customFormat="1" ht="16.5" customHeight="1">
      <c r="A190" s="47">
        <v>1</v>
      </c>
      <c r="B190" s="114" t="s">
        <v>149</v>
      </c>
      <c r="C190" s="115">
        <f t="shared" ref="C190:C200" si="15">VLOOKUP(B190,$B$129:$K$180,2,FALSE)</f>
        <v>196</v>
      </c>
      <c r="D190" s="116">
        <f t="shared" ref="D190:D200" si="16">VLOOKUP(B190,$B$129:$K$180,3,FALSE)</f>
        <v>75.572147420000007</v>
      </c>
      <c r="E190" s="115">
        <f t="shared" ref="E190:E200" si="17">VLOOKUP(B190,$B$129:$K$180,4,FALSE)</f>
        <v>88</v>
      </c>
      <c r="F190" s="116">
        <f t="shared" ref="F190:F200" si="18">VLOOKUP(B190,$B$129:$K$180,5,FALSE)</f>
        <v>208.6656114765625</v>
      </c>
      <c r="G190" s="115">
        <f t="shared" ref="G190:G200" si="19">VLOOKUP(B190,$B$129:$K$180,6,FALSE)</f>
        <v>173</v>
      </c>
      <c r="H190" s="116">
        <f t="shared" ref="H190:H200" si="20">VLOOKUP(B190,$B$129:$K$180,7,FALSE)</f>
        <v>1981.6912484999993</v>
      </c>
      <c r="I190" s="116">
        <f t="shared" ref="I190:I200" si="21">D190+F190+H190</f>
        <v>2265.9290073965617</v>
      </c>
      <c r="J190" s="116">
        <f t="shared" ref="J190:J200" si="22">VLOOKUP(B190,$B$129:$K$180,9,FALSE)</f>
        <v>748.79106097450062</v>
      </c>
      <c r="K190" s="102">
        <f t="shared" si="14"/>
        <v>302.61165303544215</v>
      </c>
    </row>
    <row r="191" spans="1:11" s="37" customFormat="1" ht="16.5" customHeight="1">
      <c r="A191" s="47">
        <v>2</v>
      </c>
      <c r="B191" s="115" t="s">
        <v>153</v>
      </c>
      <c r="C191" s="115">
        <f t="shared" si="15"/>
        <v>42</v>
      </c>
      <c r="D191" s="116">
        <f t="shared" si="16"/>
        <v>318.86929400000002</v>
      </c>
      <c r="E191" s="115">
        <f t="shared" si="17"/>
        <v>26</v>
      </c>
      <c r="F191" s="116">
        <f t="shared" si="18"/>
        <v>477.79977100000002</v>
      </c>
      <c r="G191" s="115">
        <f t="shared" si="19"/>
        <v>20</v>
      </c>
      <c r="H191" s="116">
        <f t="shared" si="20"/>
        <v>107.29939804</v>
      </c>
      <c r="I191" s="116">
        <f t="shared" si="21"/>
        <v>903.96846304000007</v>
      </c>
      <c r="J191" s="116">
        <f t="shared" si="22"/>
        <v>924.87473185875001</v>
      </c>
      <c r="K191" s="102">
        <f t="shared" si="14"/>
        <v>97.739556709833124</v>
      </c>
    </row>
    <row r="192" spans="1:11" s="37" customFormat="1" ht="16.5" customHeight="1">
      <c r="A192" s="47">
        <v>3</v>
      </c>
      <c r="B192" s="115" t="s">
        <v>154</v>
      </c>
      <c r="C192" s="115">
        <f t="shared" si="15"/>
        <v>139</v>
      </c>
      <c r="D192" s="116">
        <f t="shared" si="16"/>
        <v>557.42897148999987</v>
      </c>
      <c r="E192" s="115">
        <f t="shared" si="17"/>
        <v>70</v>
      </c>
      <c r="F192" s="116">
        <f t="shared" si="18"/>
        <v>259.17815596328126</v>
      </c>
      <c r="G192" s="115">
        <f t="shared" si="19"/>
        <v>27</v>
      </c>
      <c r="H192" s="116">
        <f t="shared" si="20"/>
        <v>12.803454620000002</v>
      </c>
      <c r="I192" s="116">
        <f t="shared" si="21"/>
        <v>829.41058207328115</v>
      </c>
      <c r="J192" s="116">
        <f t="shared" si="22"/>
        <v>1638.6915617100001</v>
      </c>
      <c r="K192" s="102">
        <f t="shared" si="14"/>
        <v>50.614197415392702</v>
      </c>
    </row>
    <row r="193" spans="1:11" s="37" customFormat="1" ht="16.5" customHeight="1">
      <c r="A193" s="47">
        <v>4</v>
      </c>
      <c r="B193" s="114" t="s">
        <v>176</v>
      </c>
      <c r="C193" s="115">
        <f t="shared" si="15"/>
        <v>9</v>
      </c>
      <c r="D193" s="116">
        <f t="shared" si="16"/>
        <v>440.922529</v>
      </c>
      <c r="E193" s="115">
        <f t="shared" si="17"/>
        <v>0</v>
      </c>
      <c r="F193" s="116">
        <f t="shared" si="18"/>
        <v>0</v>
      </c>
      <c r="G193" s="115">
        <f t="shared" si="19"/>
        <v>1</v>
      </c>
      <c r="H193" s="116">
        <f t="shared" si="20"/>
        <v>0.35478199999999999</v>
      </c>
      <c r="I193" s="116">
        <f t="shared" si="21"/>
        <v>441.277311</v>
      </c>
      <c r="J193" s="116">
        <f t="shared" si="22"/>
        <v>146.50613056</v>
      </c>
      <c r="K193" s="102">
        <f t="shared" si="14"/>
        <v>301.20057728183576</v>
      </c>
    </row>
    <row r="194" spans="1:11" s="37" customFormat="1" ht="16.5" customHeight="1">
      <c r="A194" s="47">
        <v>5</v>
      </c>
      <c r="B194" s="117" t="s">
        <v>155</v>
      </c>
      <c r="C194" s="115">
        <f t="shared" si="15"/>
        <v>19</v>
      </c>
      <c r="D194" s="116">
        <f t="shared" si="16"/>
        <v>236.339811</v>
      </c>
      <c r="E194" s="115">
        <f t="shared" si="17"/>
        <v>30</v>
      </c>
      <c r="F194" s="116">
        <f t="shared" si="18"/>
        <v>146.95319012499999</v>
      </c>
      <c r="G194" s="115">
        <f t="shared" si="19"/>
        <v>8</v>
      </c>
      <c r="H194" s="116">
        <f t="shared" si="20"/>
        <v>3.6248320000000001</v>
      </c>
      <c r="I194" s="116">
        <f t="shared" si="21"/>
        <v>386.91783312500002</v>
      </c>
      <c r="J194" s="116">
        <f t="shared" si="22"/>
        <v>370.42459996000002</v>
      </c>
      <c r="K194" s="102">
        <f t="shared" si="14"/>
        <v>104.45252101690356</v>
      </c>
    </row>
    <row r="195" spans="1:11" s="37" customFormat="1" ht="16.5" customHeight="1">
      <c r="A195" s="47">
        <v>6</v>
      </c>
      <c r="B195" s="117" t="s">
        <v>163</v>
      </c>
      <c r="C195" s="115">
        <f t="shared" si="15"/>
        <v>5</v>
      </c>
      <c r="D195" s="116">
        <f t="shared" si="16"/>
        <v>138.02974800000001</v>
      </c>
      <c r="E195" s="115">
        <f t="shared" si="17"/>
        <v>1</v>
      </c>
      <c r="F195" s="116">
        <f t="shared" si="18"/>
        <v>3.47</v>
      </c>
      <c r="G195" s="115">
        <f t="shared" si="19"/>
        <v>5</v>
      </c>
      <c r="H195" s="116">
        <f t="shared" si="20"/>
        <v>95.136159640000002</v>
      </c>
      <c r="I195" s="116">
        <f t="shared" si="21"/>
        <v>236.63590764000003</v>
      </c>
      <c r="J195" s="116">
        <f t="shared" si="22"/>
        <v>7.2867697800000002</v>
      </c>
      <c r="K195" s="102">
        <f t="shared" si="14"/>
        <v>3247.4733631559857</v>
      </c>
    </row>
    <row r="196" spans="1:11" s="37" customFormat="1" ht="16.5" customHeight="1">
      <c r="A196" s="47">
        <v>7</v>
      </c>
      <c r="B196" s="115" t="s">
        <v>161</v>
      </c>
      <c r="C196" s="115">
        <f t="shared" si="15"/>
        <v>33</v>
      </c>
      <c r="D196" s="116">
        <f t="shared" si="16"/>
        <v>160.69962799999999</v>
      </c>
      <c r="E196" s="115">
        <f t="shared" si="17"/>
        <v>14</v>
      </c>
      <c r="F196" s="116">
        <f t="shared" si="18"/>
        <v>40.422657000000001</v>
      </c>
      <c r="G196" s="115">
        <f t="shared" si="19"/>
        <v>9</v>
      </c>
      <c r="H196" s="116">
        <f t="shared" si="20"/>
        <v>8.4302052399999994</v>
      </c>
      <c r="I196" s="116">
        <f t="shared" si="21"/>
        <v>209.55249023999997</v>
      </c>
      <c r="J196" s="116">
        <f t="shared" si="22"/>
        <v>224.62987327874998</v>
      </c>
      <c r="K196" s="102">
        <f t="shared" si="14"/>
        <v>93.28789941485654</v>
      </c>
    </row>
    <row r="197" spans="1:11" s="37" customFormat="1" ht="16.5" customHeight="1">
      <c r="A197" s="47">
        <v>8</v>
      </c>
      <c r="B197" s="115" t="s">
        <v>156</v>
      </c>
      <c r="C197" s="115">
        <f t="shared" si="15"/>
        <v>8</v>
      </c>
      <c r="D197" s="116">
        <f t="shared" si="16"/>
        <v>104.273093</v>
      </c>
      <c r="E197" s="115">
        <f t="shared" si="17"/>
        <v>12</v>
      </c>
      <c r="F197" s="116">
        <f t="shared" si="18"/>
        <v>28.575267</v>
      </c>
      <c r="G197" s="115">
        <f t="shared" si="19"/>
        <v>1</v>
      </c>
      <c r="H197" s="116">
        <f t="shared" si="20"/>
        <v>0.62573889999999999</v>
      </c>
      <c r="I197" s="116">
        <f t="shared" si="21"/>
        <v>133.4740989</v>
      </c>
      <c r="J197" s="116">
        <f t="shared" si="22"/>
        <v>305.77396262499997</v>
      </c>
      <c r="K197" s="102">
        <f t="shared" si="14"/>
        <v>43.651231044708709</v>
      </c>
    </row>
    <row r="198" spans="1:11" s="37" customFormat="1" ht="16.5" customHeight="1">
      <c r="A198" s="47">
        <v>9</v>
      </c>
      <c r="B198" s="115" t="s">
        <v>168</v>
      </c>
      <c r="C198" s="115">
        <f t="shared" si="15"/>
        <v>11</v>
      </c>
      <c r="D198" s="116">
        <f t="shared" si="16"/>
        <v>115.17176000000001</v>
      </c>
      <c r="E198" s="115">
        <f t="shared" si="17"/>
        <v>3</v>
      </c>
      <c r="F198" s="116">
        <f t="shared" si="18"/>
        <v>2.3993570000000002</v>
      </c>
      <c r="G198" s="115">
        <f t="shared" si="19"/>
        <v>1</v>
      </c>
      <c r="H198" s="116">
        <f t="shared" si="20"/>
        <v>8.5298390000000002E-2</v>
      </c>
      <c r="I198" s="116">
        <f t="shared" si="21"/>
        <v>117.65641539000001</v>
      </c>
      <c r="J198" s="116">
        <f t="shared" si="22"/>
        <v>81.741197479999997</v>
      </c>
      <c r="K198" s="102">
        <f t="shared" si="14"/>
        <v>143.93771931073991</v>
      </c>
    </row>
    <row r="199" spans="1:11" s="37" customFormat="1" ht="16.5" customHeight="1">
      <c r="A199" s="47">
        <v>10</v>
      </c>
      <c r="B199" s="115" t="s">
        <v>165</v>
      </c>
      <c r="C199" s="115">
        <f t="shared" si="15"/>
        <v>8</v>
      </c>
      <c r="D199" s="116">
        <f t="shared" si="16"/>
        <v>61.65</v>
      </c>
      <c r="E199" s="115">
        <f t="shared" si="17"/>
        <v>1</v>
      </c>
      <c r="F199" s="116">
        <f t="shared" si="18"/>
        <v>1.211646</v>
      </c>
      <c r="G199" s="115">
        <f t="shared" si="19"/>
        <v>0</v>
      </c>
      <c r="H199" s="116">
        <f t="shared" si="20"/>
        <v>0</v>
      </c>
      <c r="I199" s="116">
        <f t="shared" si="21"/>
        <v>62.861646</v>
      </c>
      <c r="J199" s="116">
        <f t="shared" si="22"/>
        <v>105.012439</v>
      </c>
      <c r="K199" s="102">
        <f t="shared" si="14"/>
        <v>59.861142735671535</v>
      </c>
    </row>
    <row r="200" spans="1:11" s="37" customFormat="1" ht="16.5" customHeight="1">
      <c r="A200" s="118">
        <v>11</v>
      </c>
      <c r="B200" s="124" t="s">
        <v>175</v>
      </c>
      <c r="C200" s="115">
        <f t="shared" si="15"/>
        <v>2</v>
      </c>
      <c r="D200" s="116">
        <f t="shared" si="16"/>
        <v>10.199999999999999</v>
      </c>
      <c r="E200" s="115">
        <f t="shared" si="17"/>
        <v>0</v>
      </c>
      <c r="F200" s="116">
        <f t="shared" si="18"/>
        <v>0</v>
      </c>
      <c r="G200" s="115">
        <f t="shared" si="19"/>
        <v>1</v>
      </c>
      <c r="H200" s="116">
        <f t="shared" si="20"/>
        <v>0.17019999999999999</v>
      </c>
      <c r="I200" s="116">
        <f t="shared" si="21"/>
        <v>10.370199999999999</v>
      </c>
      <c r="J200" s="116">
        <f t="shared" si="22"/>
        <v>3.52</v>
      </c>
      <c r="K200" s="102">
        <f t="shared" si="14"/>
        <v>294.6079545454545</v>
      </c>
    </row>
    <row r="201" spans="1:11" ht="16.5" customHeight="1">
      <c r="A201" s="157" t="s">
        <v>297</v>
      </c>
      <c r="B201" s="158" t="s">
        <v>304</v>
      </c>
      <c r="C201" s="121">
        <f t="shared" ref="C201:I201" si="23">SUM(C202:C207)</f>
        <v>620</v>
      </c>
      <c r="D201" s="122">
        <f t="shared" si="23"/>
        <v>1464.0787801500001</v>
      </c>
      <c r="E201" s="121">
        <f t="shared" si="23"/>
        <v>269</v>
      </c>
      <c r="F201" s="122">
        <f t="shared" si="23"/>
        <v>1215.7185817192187</v>
      </c>
      <c r="G201" s="121">
        <f t="shared" si="23"/>
        <v>1221</v>
      </c>
      <c r="H201" s="122">
        <f>SUM(H202:H207)</f>
        <v>1692.0621197800006</v>
      </c>
      <c r="I201" s="122">
        <f t="shared" si="23"/>
        <v>4371.8594816492177</v>
      </c>
      <c r="J201" s="122">
        <f>SUM(J202:J207)</f>
        <v>5857.7614883868282</v>
      </c>
      <c r="K201" s="159">
        <f t="shared" ref="K201:K208" si="24">I201/J201*100</f>
        <v>74.633620544580864</v>
      </c>
    </row>
    <row r="202" spans="1:11" s="37" customFormat="1" ht="16.5" customHeight="1">
      <c r="A202" s="47">
        <v>1</v>
      </c>
      <c r="B202" s="115" t="s">
        <v>147</v>
      </c>
      <c r="C202" s="115">
        <f t="shared" ref="C202:C207" si="25">VLOOKUP(B202,$B$129:$K$180,2,FALSE)</f>
        <v>514</v>
      </c>
      <c r="D202" s="116">
        <f t="shared" ref="D202:D207" si="26">VLOOKUP(B202,$B$129:$K$180,3,FALSE)</f>
        <v>231.13661926</v>
      </c>
      <c r="E202" s="115">
        <f t="shared" ref="E202:E207" si="27">VLOOKUP(B202,$B$129:$K$180,4,FALSE)</f>
        <v>163</v>
      </c>
      <c r="F202" s="116">
        <f t="shared" ref="F202:F207" si="28">VLOOKUP(B202,$B$129:$K$180,5,FALSE)</f>
        <v>458.01140449609375</v>
      </c>
      <c r="G202" s="115">
        <f t="shared" ref="G202:G207" si="29">VLOOKUP(B202,$B$129:$K$180,6,FALSE)</f>
        <v>1088</v>
      </c>
      <c r="H202" s="116">
        <f t="shared" ref="H202:H207" si="30">VLOOKUP(B202,$B$129:$K$180,7,FALSE)</f>
        <v>703.17084322000028</v>
      </c>
      <c r="I202" s="116">
        <f t="shared" ref="I202:I207" si="31">D202+F202+H202</f>
        <v>1392.3188669760939</v>
      </c>
      <c r="J202" s="116">
        <f t="shared" ref="J202:J207" si="32">VLOOKUP(B202,$B$129:$K$180,9,FALSE)</f>
        <v>2213.2239831297657</v>
      </c>
      <c r="K202" s="102">
        <f t="shared" ref="K202:K207" si="33">I202/J202*100</f>
        <v>62.909080942055716</v>
      </c>
    </row>
    <row r="203" spans="1:11" s="37" customFormat="1" ht="16.5" customHeight="1">
      <c r="A203" s="47">
        <v>2</v>
      </c>
      <c r="B203" s="115" t="s">
        <v>150</v>
      </c>
      <c r="C203" s="115">
        <f t="shared" si="25"/>
        <v>39</v>
      </c>
      <c r="D203" s="116">
        <f t="shared" si="26"/>
        <v>344.44200992000003</v>
      </c>
      <c r="E203" s="115">
        <f t="shared" si="27"/>
        <v>19</v>
      </c>
      <c r="F203" s="116">
        <f t="shared" si="28"/>
        <v>53.74125484812501</v>
      </c>
      <c r="G203" s="115">
        <f t="shared" si="29"/>
        <v>91</v>
      </c>
      <c r="H203" s="116">
        <f t="shared" si="30"/>
        <v>644.86327908999999</v>
      </c>
      <c r="I203" s="116">
        <f t="shared" si="31"/>
        <v>1043.046543858125</v>
      </c>
      <c r="J203" s="116">
        <f t="shared" si="32"/>
        <v>2531.9865838095657</v>
      </c>
      <c r="K203" s="102">
        <f t="shared" si="33"/>
        <v>41.194789519333966</v>
      </c>
    </row>
    <row r="204" spans="1:11" s="37" customFormat="1" ht="16.5" customHeight="1">
      <c r="A204" s="47">
        <v>3</v>
      </c>
      <c r="B204" s="115" t="s">
        <v>152</v>
      </c>
      <c r="C204" s="115">
        <f t="shared" si="25"/>
        <v>36</v>
      </c>
      <c r="D204" s="116">
        <f t="shared" si="26"/>
        <v>147.34037517000002</v>
      </c>
      <c r="E204" s="115">
        <f t="shared" si="27"/>
        <v>42</v>
      </c>
      <c r="F204" s="116">
        <f t="shared" si="28"/>
        <v>395.51829600000002</v>
      </c>
      <c r="G204" s="115">
        <f t="shared" si="29"/>
        <v>30</v>
      </c>
      <c r="H204" s="116">
        <f t="shared" si="30"/>
        <v>233.60277040000003</v>
      </c>
      <c r="I204" s="116">
        <f t="shared" si="31"/>
        <v>776.46144157000003</v>
      </c>
      <c r="J204" s="116">
        <f t="shared" si="32"/>
        <v>419.52214342750005</v>
      </c>
      <c r="K204" s="102">
        <f t="shared" si="33"/>
        <v>185.08234993898114</v>
      </c>
    </row>
    <row r="205" spans="1:11" s="37" customFormat="1" ht="16.5" customHeight="1">
      <c r="A205" s="47">
        <v>4</v>
      </c>
      <c r="B205" s="115" t="s">
        <v>162</v>
      </c>
      <c r="C205" s="115">
        <f t="shared" si="25"/>
        <v>13</v>
      </c>
      <c r="D205" s="116">
        <f t="shared" si="26"/>
        <v>585.28192979999994</v>
      </c>
      <c r="E205" s="115">
        <f t="shared" si="27"/>
        <v>22</v>
      </c>
      <c r="F205" s="116">
        <f t="shared" si="28"/>
        <v>-29.717030749999999</v>
      </c>
      <c r="G205" s="115">
        <f t="shared" si="29"/>
        <v>4</v>
      </c>
      <c r="H205" s="116">
        <f t="shared" si="30"/>
        <v>2.7251181800000004</v>
      </c>
      <c r="I205" s="116">
        <f t="shared" si="31"/>
        <v>558.29001722999988</v>
      </c>
      <c r="J205" s="116">
        <f t="shared" si="32"/>
        <v>140.98366352999693</v>
      </c>
      <c r="K205" s="102">
        <f t="shared" si="33"/>
        <v>395.99624754481795</v>
      </c>
    </row>
    <row r="206" spans="1:11" s="37" customFormat="1" ht="16.5" customHeight="1">
      <c r="A206" s="47">
        <v>5</v>
      </c>
      <c r="B206" s="115" t="s">
        <v>148</v>
      </c>
      <c r="C206" s="115">
        <f t="shared" si="25"/>
        <v>12</v>
      </c>
      <c r="D206" s="116">
        <f t="shared" si="26"/>
        <v>138.220462</v>
      </c>
      <c r="E206" s="115">
        <f t="shared" si="27"/>
        <v>23</v>
      </c>
      <c r="F206" s="116">
        <f t="shared" si="28"/>
        <v>338.16465712500002</v>
      </c>
      <c r="G206" s="115">
        <f t="shared" si="29"/>
        <v>2</v>
      </c>
      <c r="H206" s="116">
        <f t="shared" si="30"/>
        <v>0.44953566000000006</v>
      </c>
      <c r="I206" s="116">
        <f t="shared" si="31"/>
        <v>476.834654785</v>
      </c>
      <c r="J206" s="116">
        <f t="shared" si="32"/>
        <v>233.66311281999998</v>
      </c>
      <c r="K206" s="102">
        <f t="shared" si="33"/>
        <v>204.069289769466</v>
      </c>
    </row>
    <row r="207" spans="1:11" s="37" customFormat="1" ht="16.5" customHeight="1">
      <c r="A207" s="118">
        <v>6</v>
      </c>
      <c r="B207" s="119" t="s">
        <v>151</v>
      </c>
      <c r="C207" s="115">
        <f t="shared" si="25"/>
        <v>6</v>
      </c>
      <c r="D207" s="116">
        <f t="shared" si="26"/>
        <v>17.657384</v>
      </c>
      <c r="E207" s="115">
        <f t="shared" si="27"/>
        <v>0</v>
      </c>
      <c r="F207" s="116">
        <f t="shared" si="28"/>
        <v>0</v>
      </c>
      <c r="G207" s="115">
        <f t="shared" si="29"/>
        <v>6</v>
      </c>
      <c r="H207" s="116">
        <f t="shared" si="30"/>
        <v>107.25057322999999</v>
      </c>
      <c r="I207" s="116">
        <f t="shared" si="31"/>
        <v>124.90795722999999</v>
      </c>
      <c r="J207" s="116">
        <f t="shared" si="32"/>
        <v>318.38200167000002</v>
      </c>
      <c r="K207" s="102">
        <f t="shared" si="33"/>
        <v>39.23210375423983</v>
      </c>
    </row>
    <row r="208" spans="1:11" s="45" customFormat="1" ht="16.5" customHeight="1">
      <c r="A208" s="120" t="s">
        <v>299</v>
      </c>
      <c r="B208" s="121" t="s">
        <v>298</v>
      </c>
      <c r="C208" s="121">
        <f t="shared" ref="C208:I208" si="34">SUM(C209:C222)</f>
        <v>54</v>
      </c>
      <c r="D208" s="122">
        <f t="shared" si="34"/>
        <v>1218.594681</v>
      </c>
      <c r="E208" s="121">
        <f t="shared" si="34"/>
        <v>30</v>
      </c>
      <c r="F208" s="122">
        <f t="shared" si="34"/>
        <v>212.72894965624999</v>
      </c>
      <c r="G208" s="121">
        <f t="shared" si="34"/>
        <v>30</v>
      </c>
      <c r="H208" s="122">
        <f>SUM(H209:H222)</f>
        <v>36.097033100000004</v>
      </c>
      <c r="I208" s="123">
        <f t="shared" si="34"/>
        <v>1467.42066375625</v>
      </c>
      <c r="J208" s="123">
        <f>SUM(J209:J222)</f>
        <v>2226.9518238399996</v>
      </c>
      <c r="K208" s="145">
        <f t="shared" si="24"/>
        <v>65.893686969210336</v>
      </c>
    </row>
    <row r="209" spans="1:11" s="37" customFormat="1" ht="16.5" customHeight="1">
      <c r="A209" s="47">
        <v>1</v>
      </c>
      <c r="B209" s="115" t="s">
        <v>159</v>
      </c>
      <c r="C209" s="115">
        <f t="shared" ref="C209:C215" si="35">VLOOKUP(B209,$B$129:$K$180,2,FALSE)</f>
        <v>37</v>
      </c>
      <c r="D209" s="116">
        <f t="shared" ref="D209:D215" si="36">VLOOKUP(B209,$B$129:$K$180,3,FALSE)</f>
        <v>1067.946001</v>
      </c>
      <c r="E209" s="115">
        <f>VLOOKUP(B209,$B$129:$K$180,4,FALSE)</f>
        <v>17</v>
      </c>
      <c r="F209" s="116">
        <f>VLOOKUP(B209,$B$129:$K$180,5,FALSE)</f>
        <v>171.064956</v>
      </c>
      <c r="G209" s="115">
        <f t="shared" ref="G209:G215" si="37">VLOOKUP(B209,$B$129:$K$180,6,FALSE)</f>
        <v>16</v>
      </c>
      <c r="H209" s="116">
        <f t="shared" ref="H209:H215" si="38">VLOOKUP(B209,$B$129:$K$180,7,FALSE)</f>
        <v>12.563760770000002</v>
      </c>
      <c r="I209" s="35">
        <f t="shared" ref="I209:I215" si="39">D209+F209+H209</f>
        <v>1251.57471777</v>
      </c>
      <c r="J209" s="116">
        <f t="shared" ref="J209:J215" si="40">VLOOKUP(B209,$B$129:$K$180,9,FALSE)</f>
        <v>473.04678449999994</v>
      </c>
      <c r="K209" s="102">
        <f>I209/J209*100</f>
        <v>264.57736502593224</v>
      </c>
    </row>
    <row r="210" spans="1:11" s="37" customFormat="1" ht="16.5" customHeight="1">
      <c r="A210" s="47">
        <v>2</v>
      </c>
      <c r="B210" s="115" t="s">
        <v>169</v>
      </c>
      <c r="C210" s="115">
        <f t="shared" si="35"/>
        <v>14</v>
      </c>
      <c r="D210" s="116">
        <f t="shared" si="36"/>
        <v>122.04868</v>
      </c>
      <c r="E210" s="115">
        <f>VLOOKUP(B210,$B$129:$K$180,4,FALSE)</f>
        <v>3</v>
      </c>
      <c r="F210" s="116">
        <f>VLOOKUP(B210,$B$129:$K$180,5,FALSE)</f>
        <v>7.4488566562500003</v>
      </c>
      <c r="G210" s="115">
        <f t="shared" si="37"/>
        <v>5</v>
      </c>
      <c r="H210" s="116">
        <f t="shared" si="38"/>
        <v>9.3676740600000006</v>
      </c>
      <c r="I210" s="35">
        <f t="shared" si="39"/>
        <v>138.86521071625</v>
      </c>
      <c r="J210" s="116">
        <f t="shared" si="40"/>
        <v>1527.6862509999999</v>
      </c>
      <c r="K210" s="102">
        <f>I210/J210*100</f>
        <v>9.0899038088057011</v>
      </c>
    </row>
    <row r="211" spans="1:11" s="37" customFormat="1" ht="16.5" customHeight="1">
      <c r="A211" s="47">
        <v>3</v>
      </c>
      <c r="B211" s="115" t="s">
        <v>167</v>
      </c>
      <c r="C211" s="115">
        <f t="shared" si="35"/>
        <v>3</v>
      </c>
      <c r="D211" s="116">
        <f t="shared" si="36"/>
        <v>28.6</v>
      </c>
      <c r="E211" s="115">
        <f>VLOOKUP(B211,$B$129:$K$180,4,FALSE)</f>
        <v>10</v>
      </c>
      <c r="F211" s="116">
        <f>VLOOKUP(B211,$B$129:$K$180,5,FALSE)</f>
        <v>34.215136999999999</v>
      </c>
      <c r="G211" s="115">
        <f t="shared" si="37"/>
        <v>1</v>
      </c>
      <c r="H211" s="116">
        <f t="shared" si="38"/>
        <v>1.28145595</v>
      </c>
      <c r="I211" s="35">
        <f t="shared" si="39"/>
        <v>64.096592950000002</v>
      </c>
      <c r="J211" s="116">
        <f t="shared" si="40"/>
        <v>219.03402849</v>
      </c>
      <c r="K211" s="102">
        <f>I211/J211*100</f>
        <v>29.263303693894454</v>
      </c>
    </row>
    <row r="212" spans="1:11" s="37" customFormat="1" ht="16.5" customHeight="1">
      <c r="A212" s="47">
        <v>4</v>
      </c>
      <c r="B212" s="115" t="s">
        <v>198</v>
      </c>
      <c r="C212" s="115">
        <f t="shared" si="35"/>
        <v>0</v>
      </c>
      <c r="D212" s="116">
        <f t="shared" si="36"/>
        <v>0</v>
      </c>
      <c r="E212" s="115">
        <v>0</v>
      </c>
      <c r="F212" s="116">
        <v>0</v>
      </c>
      <c r="G212" s="115">
        <f t="shared" si="37"/>
        <v>1</v>
      </c>
      <c r="H212" s="116">
        <f t="shared" si="38"/>
        <v>10.101756460000001</v>
      </c>
      <c r="I212" s="35">
        <f t="shared" si="39"/>
        <v>10.101756460000001</v>
      </c>
      <c r="J212" s="116">
        <f t="shared" si="40"/>
        <v>0</v>
      </c>
      <c r="K212" s="102"/>
    </row>
    <row r="213" spans="1:11" s="37" customFormat="1" ht="16.5" customHeight="1">
      <c r="A213" s="47">
        <v>5</v>
      </c>
      <c r="B213" s="119" t="s">
        <v>187</v>
      </c>
      <c r="C213" s="115">
        <f t="shared" si="35"/>
        <v>0</v>
      </c>
      <c r="D213" s="116">
        <f t="shared" si="36"/>
        <v>0</v>
      </c>
      <c r="E213" s="115">
        <f>VLOOKUP(B213,$B$129:$K$180,4,FALSE)</f>
        <v>0</v>
      </c>
      <c r="F213" s="116">
        <f>VLOOKUP(B213,$B$129:$K$180,5,FALSE)</f>
        <v>0</v>
      </c>
      <c r="G213" s="115">
        <f t="shared" si="37"/>
        <v>5</v>
      </c>
      <c r="H213" s="116">
        <f t="shared" si="38"/>
        <v>1.9208889099999999</v>
      </c>
      <c r="I213" s="35">
        <f t="shared" si="39"/>
        <v>1.9208889099999999</v>
      </c>
      <c r="J213" s="116">
        <f t="shared" si="40"/>
        <v>5.3011049999999997</v>
      </c>
      <c r="K213" s="102">
        <f>I213/J213*100</f>
        <v>36.235632193665282</v>
      </c>
    </row>
    <row r="214" spans="1:11" s="37" customFormat="1" ht="16.5" customHeight="1">
      <c r="A214" s="47">
        <v>6</v>
      </c>
      <c r="B214" s="119" t="s">
        <v>177</v>
      </c>
      <c r="C214" s="115">
        <f t="shared" si="35"/>
        <v>0</v>
      </c>
      <c r="D214" s="116">
        <f t="shared" si="36"/>
        <v>0</v>
      </c>
      <c r="E214" s="115">
        <v>0</v>
      </c>
      <c r="F214" s="116">
        <v>0</v>
      </c>
      <c r="G214" s="115">
        <f t="shared" si="37"/>
        <v>1</v>
      </c>
      <c r="H214" s="116">
        <f t="shared" si="38"/>
        <v>0.84445194999999995</v>
      </c>
      <c r="I214" s="35">
        <f t="shared" si="39"/>
        <v>0.84445194999999995</v>
      </c>
      <c r="J214" s="116">
        <f t="shared" si="40"/>
        <v>1.23472885</v>
      </c>
      <c r="K214" s="102"/>
    </row>
    <row r="215" spans="1:11" s="37" customFormat="1" ht="16.5" customHeight="1">
      <c r="A215" s="47">
        <v>7</v>
      </c>
      <c r="B215" s="119" t="s">
        <v>193</v>
      </c>
      <c r="C215" s="115">
        <f t="shared" si="35"/>
        <v>0</v>
      </c>
      <c r="D215" s="116">
        <f t="shared" si="36"/>
        <v>0</v>
      </c>
      <c r="E215" s="115">
        <v>0</v>
      </c>
      <c r="F215" s="116">
        <v>0</v>
      </c>
      <c r="G215" s="115">
        <f t="shared" si="37"/>
        <v>1</v>
      </c>
      <c r="H215" s="116">
        <f t="shared" si="38"/>
        <v>1.7045000000000001E-2</v>
      </c>
      <c r="I215" s="35">
        <f t="shared" si="39"/>
        <v>1.7045000000000001E-2</v>
      </c>
      <c r="J215" s="116">
        <f t="shared" si="40"/>
        <v>0.648926</v>
      </c>
      <c r="K215" s="102"/>
    </row>
    <row r="216" spans="1:11" s="37" customFormat="1" ht="16.5" customHeight="1">
      <c r="A216" s="47">
        <v>8</v>
      </c>
      <c r="B216" s="119" t="s">
        <v>263</v>
      </c>
      <c r="C216" s="115"/>
      <c r="D216" s="116"/>
      <c r="E216" s="115">
        <v>0</v>
      </c>
      <c r="F216" s="116">
        <v>0</v>
      </c>
      <c r="G216" s="115"/>
      <c r="H216" s="116"/>
      <c r="I216" s="35"/>
      <c r="J216" s="116"/>
      <c r="K216" s="102"/>
    </row>
    <row r="217" spans="1:11" s="37" customFormat="1" ht="16.5" customHeight="1">
      <c r="A217" s="47">
        <v>9</v>
      </c>
      <c r="B217" s="119" t="s">
        <v>200</v>
      </c>
      <c r="C217" s="115"/>
      <c r="D217" s="116"/>
      <c r="E217" s="115">
        <v>0</v>
      </c>
      <c r="F217" s="116">
        <v>0</v>
      </c>
      <c r="G217" s="115"/>
      <c r="H217" s="116"/>
      <c r="I217" s="35"/>
      <c r="J217" s="116"/>
      <c r="K217" s="102"/>
    </row>
    <row r="218" spans="1:11" s="37" customFormat="1" ht="16.5" customHeight="1">
      <c r="A218" s="47">
        <v>10</v>
      </c>
      <c r="B218" s="119" t="s">
        <v>266</v>
      </c>
      <c r="C218" s="115"/>
      <c r="D218" s="116"/>
      <c r="E218" s="115">
        <v>0</v>
      </c>
      <c r="F218" s="116">
        <v>0</v>
      </c>
      <c r="G218" s="115"/>
      <c r="H218" s="116"/>
      <c r="I218" s="35"/>
      <c r="J218" s="116"/>
      <c r="K218" s="102"/>
    </row>
    <row r="219" spans="1:11" s="37" customFormat="1" ht="16.5" customHeight="1">
      <c r="A219" s="47">
        <v>11</v>
      </c>
      <c r="B219" s="119" t="s">
        <v>265</v>
      </c>
      <c r="C219" s="115"/>
      <c r="D219" s="116"/>
      <c r="E219" s="115">
        <v>0</v>
      </c>
      <c r="F219" s="116">
        <v>0</v>
      </c>
      <c r="G219" s="115"/>
      <c r="H219" s="116"/>
      <c r="I219" s="35"/>
      <c r="J219" s="116"/>
      <c r="K219" s="102"/>
    </row>
    <row r="220" spans="1:11" s="37" customFormat="1" ht="16.5" customHeight="1">
      <c r="A220" s="47">
        <v>12</v>
      </c>
      <c r="B220" s="119" t="s">
        <v>268</v>
      </c>
      <c r="C220" s="115"/>
      <c r="D220" s="116"/>
      <c r="E220" s="115">
        <v>0</v>
      </c>
      <c r="F220" s="116">
        <v>0</v>
      </c>
      <c r="G220" s="115"/>
      <c r="H220" s="116"/>
      <c r="I220" s="35"/>
      <c r="J220" s="116"/>
      <c r="K220" s="102"/>
    </row>
    <row r="221" spans="1:11" s="37" customFormat="1" ht="16.5" customHeight="1">
      <c r="A221" s="47">
        <v>13</v>
      </c>
      <c r="B221" s="119" t="s">
        <v>267</v>
      </c>
      <c r="C221" s="115"/>
      <c r="D221" s="116"/>
      <c r="E221" s="115">
        <v>0</v>
      </c>
      <c r="F221" s="116">
        <v>0</v>
      </c>
      <c r="G221" s="115"/>
      <c r="H221" s="116"/>
      <c r="I221" s="35"/>
      <c r="J221" s="116"/>
      <c r="K221" s="102"/>
    </row>
    <row r="222" spans="1:11" s="37" customFormat="1" ht="16.5" customHeight="1">
      <c r="A222" s="118">
        <v>14</v>
      </c>
      <c r="B222" s="119" t="s">
        <v>197</v>
      </c>
      <c r="C222" s="115"/>
      <c r="D222" s="116"/>
      <c r="E222" s="115">
        <v>0</v>
      </c>
      <c r="F222" s="116">
        <v>0</v>
      </c>
      <c r="G222" s="115"/>
      <c r="H222" s="116"/>
      <c r="I222" s="35"/>
      <c r="J222" s="116"/>
      <c r="K222" s="102"/>
    </row>
    <row r="223" spans="1:11" s="45" customFormat="1" ht="16.5" customHeight="1">
      <c r="A223" s="120" t="s">
        <v>301</v>
      </c>
      <c r="B223" s="121" t="s">
        <v>300</v>
      </c>
      <c r="C223" s="121">
        <f t="shared" ref="C223:I223" si="41">SUM(C224:C237)</f>
        <v>97</v>
      </c>
      <c r="D223" s="122">
        <f t="shared" si="41"/>
        <v>994.63162374000012</v>
      </c>
      <c r="E223" s="121">
        <f t="shared" si="41"/>
        <v>38</v>
      </c>
      <c r="F223" s="122">
        <f t="shared" si="41"/>
        <v>193.38143590039064</v>
      </c>
      <c r="G223" s="121">
        <f t="shared" si="41"/>
        <v>54</v>
      </c>
      <c r="H223" s="122">
        <f>SUM(H224:H237)</f>
        <v>27.156461729999997</v>
      </c>
      <c r="I223" s="122">
        <f t="shared" si="41"/>
        <v>1215.1695213703906</v>
      </c>
      <c r="J223" s="122">
        <f>SUM(J224:J237)</f>
        <v>718.76863618000004</v>
      </c>
      <c r="K223" s="145">
        <f t="shared" ref="K223" si="42">I223/J223*100</f>
        <v>169.06268028451893</v>
      </c>
    </row>
    <row r="224" spans="1:11" s="37" customFormat="1" ht="16.5" customHeight="1">
      <c r="A224" s="47">
        <v>1</v>
      </c>
      <c r="B224" s="114" t="s">
        <v>179</v>
      </c>
      <c r="C224" s="115">
        <f t="shared" ref="C224:C236" si="43">VLOOKUP(B224,$B$129:$K$180,2,FALSE)</f>
        <v>8</v>
      </c>
      <c r="D224" s="116">
        <f t="shared" ref="D224:D236" si="44">VLOOKUP(B224,$B$129:$K$180,3,FALSE)</f>
        <v>613.14800000000002</v>
      </c>
      <c r="E224" s="115">
        <f t="shared" ref="E224:E232" si="45">VLOOKUP(B224,$B$129:$K$180,4,FALSE)</f>
        <v>5</v>
      </c>
      <c r="F224" s="116">
        <f t="shared" ref="F224:F232" si="46">VLOOKUP(B224,$B$129:$K$180,5,FALSE)</f>
        <v>107.78995999999999</v>
      </c>
      <c r="G224" s="115">
        <f t="shared" ref="G224:G232" si="47">VLOOKUP(B224,$B$129:$K$180,6,FALSE)</f>
        <v>0</v>
      </c>
      <c r="H224" s="116">
        <f t="shared" ref="H224:H232" si="48">VLOOKUP(B224,$B$129:$K$180,7,FALSE)</f>
        <v>0</v>
      </c>
      <c r="I224" s="116">
        <f t="shared" ref="I224:I237" si="49">D224+F224+H224</f>
        <v>720.93795999999998</v>
      </c>
      <c r="J224" s="116">
        <f t="shared" ref="J224:J236" si="50">VLOOKUP(B224,$B$129:$K$180,9,FALSE)</f>
        <v>453.05184480999998</v>
      </c>
      <c r="K224" s="102">
        <f t="shared" ref="K224:K232" si="51">I224/J224*100</f>
        <v>159.12924056237881</v>
      </c>
    </row>
    <row r="225" spans="1:11" s="37" customFormat="1" ht="16.5" customHeight="1">
      <c r="A225" s="47">
        <v>2</v>
      </c>
      <c r="B225" s="115" t="s">
        <v>158</v>
      </c>
      <c r="C225" s="115">
        <f t="shared" si="43"/>
        <v>10</v>
      </c>
      <c r="D225" s="116">
        <f t="shared" si="44"/>
        <v>152.42819900000001</v>
      </c>
      <c r="E225" s="115">
        <f t="shared" si="45"/>
        <v>2</v>
      </c>
      <c r="F225" s="116">
        <f t="shared" si="46"/>
        <v>47.1</v>
      </c>
      <c r="G225" s="115">
        <f t="shared" si="47"/>
        <v>5</v>
      </c>
      <c r="H225" s="116">
        <f t="shared" si="48"/>
        <v>7.5735744599999997</v>
      </c>
      <c r="I225" s="116">
        <f t="shared" si="49"/>
        <v>207.10177346</v>
      </c>
      <c r="J225" s="116">
        <f t="shared" si="50"/>
        <v>58.557193000000005</v>
      </c>
      <c r="K225" s="102">
        <f t="shared" si="51"/>
        <v>353.67435296975384</v>
      </c>
    </row>
    <row r="226" spans="1:11" s="37" customFormat="1" ht="16.5" customHeight="1">
      <c r="A226" s="47">
        <v>3</v>
      </c>
      <c r="B226" s="115" t="s">
        <v>164</v>
      </c>
      <c r="C226" s="115">
        <f t="shared" si="43"/>
        <v>2</v>
      </c>
      <c r="D226" s="116">
        <f t="shared" si="44"/>
        <v>165.08500000000001</v>
      </c>
      <c r="E226" s="115">
        <f t="shared" si="45"/>
        <v>4</v>
      </c>
      <c r="F226" s="116">
        <f t="shared" si="46"/>
        <v>18.892332</v>
      </c>
      <c r="G226" s="115">
        <f t="shared" si="47"/>
        <v>0</v>
      </c>
      <c r="H226" s="116">
        <f t="shared" si="48"/>
        <v>0</v>
      </c>
      <c r="I226" s="116">
        <f t="shared" si="49"/>
        <v>183.97733200000002</v>
      </c>
      <c r="J226" s="116">
        <f t="shared" si="50"/>
        <v>62.723654270000004</v>
      </c>
      <c r="K226" s="102">
        <f t="shared" si="51"/>
        <v>293.31411592834161</v>
      </c>
    </row>
    <row r="227" spans="1:11" s="37" customFormat="1" ht="16.5" customHeight="1">
      <c r="A227" s="47">
        <v>4</v>
      </c>
      <c r="B227" s="115" t="s">
        <v>180</v>
      </c>
      <c r="C227" s="115">
        <f t="shared" si="43"/>
        <v>4</v>
      </c>
      <c r="D227" s="116">
        <f t="shared" si="44"/>
        <v>35</v>
      </c>
      <c r="E227" s="115">
        <f t="shared" si="45"/>
        <v>1</v>
      </c>
      <c r="F227" s="116">
        <f t="shared" si="46"/>
        <v>-2.3820000000000001</v>
      </c>
      <c r="G227" s="115">
        <f t="shared" si="47"/>
        <v>4</v>
      </c>
      <c r="H227" s="116">
        <f t="shared" si="48"/>
        <v>0.156109</v>
      </c>
      <c r="I227" s="116">
        <f t="shared" si="49"/>
        <v>32.774109000000003</v>
      </c>
      <c r="J227" s="116">
        <f t="shared" si="50"/>
        <v>25.151797000000002</v>
      </c>
      <c r="K227" s="102">
        <f t="shared" si="51"/>
        <v>130.30523823009545</v>
      </c>
    </row>
    <row r="228" spans="1:11" s="37" customFormat="1" ht="16.5" customHeight="1">
      <c r="A228" s="47">
        <v>5</v>
      </c>
      <c r="B228" s="115" t="s">
        <v>160</v>
      </c>
      <c r="C228" s="115">
        <f t="shared" si="43"/>
        <v>64</v>
      </c>
      <c r="D228" s="116">
        <f t="shared" si="44"/>
        <v>10.60727174</v>
      </c>
      <c r="E228" s="115">
        <f t="shared" si="45"/>
        <v>20</v>
      </c>
      <c r="F228" s="116">
        <f t="shared" si="46"/>
        <v>13.936235900390624</v>
      </c>
      <c r="G228" s="115">
        <f t="shared" si="47"/>
        <v>18</v>
      </c>
      <c r="H228" s="116">
        <f t="shared" si="48"/>
        <v>2.7658990999999999</v>
      </c>
      <c r="I228" s="116">
        <f t="shared" si="49"/>
        <v>27.309406740390621</v>
      </c>
      <c r="J228" s="116">
        <f t="shared" si="50"/>
        <v>44.780781759999996</v>
      </c>
      <c r="K228" s="102">
        <f t="shared" si="51"/>
        <v>60.984658299968508</v>
      </c>
    </row>
    <row r="229" spans="1:11" s="37" customFormat="1" ht="16.5" customHeight="1">
      <c r="A229" s="47">
        <v>6</v>
      </c>
      <c r="B229" s="115" t="s">
        <v>178</v>
      </c>
      <c r="C229" s="115">
        <f t="shared" si="43"/>
        <v>1</v>
      </c>
      <c r="D229" s="116">
        <f t="shared" si="44"/>
        <v>8.1064999999999998E-2</v>
      </c>
      <c r="E229" s="115">
        <f t="shared" si="45"/>
        <v>4</v>
      </c>
      <c r="F229" s="116">
        <f t="shared" si="46"/>
        <v>2.7449080000000001</v>
      </c>
      <c r="G229" s="115">
        <f t="shared" si="47"/>
        <v>2</v>
      </c>
      <c r="H229" s="116">
        <f t="shared" si="48"/>
        <v>15.146955999999999</v>
      </c>
      <c r="I229" s="116">
        <f t="shared" si="49"/>
        <v>17.972929000000001</v>
      </c>
      <c r="J229" s="116">
        <f t="shared" si="50"/>
        <v>15.725843999999999</v>
      </c>
      <c r="K229" s="102">
        <f t="shared" si="51"/>
        <v>114.28912177940975</v>
      </c>
    </row>
    <row r="230" spans="1:11" s="37" customFormat="1" ht="16.5" customHeight="1">
      <c r="A230" s="47">
        <v>7</v>
      </c>
      <c r="B230" s="114" t="s">
        <v>173</v>
      </c>
      <c r="C230" s="115">
        <f t="shared" si="43"/>
        <v>2</v>
      </c>
      <c r="D230" s="116">
        <f t="shared" si="44"/>
        <v>6.6</v>
      </c>
      <c r="E230" s="115">
        <f t="shared" si="45"/>
        <v>1</v>
      </c>
      <c r="F230" s="116">
        <f t="shared" si="46"/>
        <v>5</v>
      </c>
      <c r="G230" s="115">
        <f t="shared" si="47"/>
        <v>3</v>
      </c>
      <c r="H230" s="116">
        <f t="shared" si="48"/>
        <v>0.30600344000000002</v>
      </c>
      <c r="I230" s="116">
        <f t="shared" si="49"/>
        <v>11.906003439999999</v>
      </c>
      <c r="J230" s="116">
        <f t="shared" si="50"/>
        <v>13.42753428</v>
      </c>
      <c r="K230" s="102">
        <f t="shared" si="51"/>
        <v>88.66857601498522</v>
      </c>
    </row>
    <row r="231" spans="1:11" s="37" customFormat="1" ht="16.5" customHeight="1">
      <c r="A231" s="47">
        <v>8</v>
      </c>
      <c r="B231" s="115" t="s">
        <v>190</v>
      </c>
      <c r="C231" s="115">
        <f t="shared" si="43"/>
        <v>2</v>
      </c>
      <c r="D231" s="116">
        <f t="shared" si="44"/>
        <v>4.056114</v>
      </c>
      <c r="E231" s="115">
        <f t="shared" si="45"/>
        <v>0</v>
      </c>
      <c r="F231" s="116">
        <f t="shared" si="46"/>
        <v>0</v>
      </c>
      <c r="G231" s="115">
        <f t="shared" si="47"/>
        <v>0</v>
      </c>
      <c r="H231" s="116">
        <f t="shared" si="48"/>
        <v>0</v>
      </c>
      <c r="I231" s="116">
        <f t="shared" si="49"/>
        <v>4.056114</v>
      </c>
      <c r="J231" s="116">
        <f t="shared" si="50"/>
        <v>1.1280362500000001</v>
      </c>
      <c r="K231" s="102">
        <f t="shared" si="51"/>
        <v>359.57301904083312</v>
      </c>
    </row>
    <row r="232" spans="1:11" s="37" customFormat="1" ht="16.5" customHeight="1">
      <c r="A232" s="47">
        <v>9</v>
      </c>
      <c r="B232" s="117" t="s">
        <v>174</v>
      </c>
      <c r="C232" s="115">
        <f t="shared" si="43"/>
        <v>1</v>
      </c>
      <c r="D232" s="116">
        <f t="shared" si="44"/>
        <v>4</v>
      </c>
      <c r="E232" s="115">
        <f t="shared" si="45"/>
        <v>0</v>
      </c>
      <c r="F232" s="116">
        <f t="shared" si="46"/>
        <v>0</v>
      </c>
      <c r="G232" s="115">
        <f t="shared" si="47"/>
        <v>0</v>
      </c>
      <c r="H232" s="116">
        <f t="shared" si="48"/>
        <v>0</v>
      </c>
      <c r="I232" s="116">
        <f t="shared" si="49"/>
        <v>4</v>
      </c>
      <c r="J232" s="116">
        <f t="shared" si="50"/>
        <v>13.76533837</v>
      </c>
      <c r="K232" s="102">
        <f t="shared" si="51"/>
        <v>29.058493823279697</v>
      </c>
    </row>
    <row r="233" spans="1:11" s="37" customFormat="1" ht="16.5" customHeight="1">
      <c r="A233" s="47">
        <v>10</v>
      </c>
      <c r="B233" s="115" t="s">
        <v>194</v>
      </c>
      <c r="C233" s="115">
        <f t="shared" si="43"/>
        <v>2</v>
      </c>
      <c r="D233" s="116">
        <f t="shared" si="44"/>
        <v>3.5834739999999998</v>
      </c>
      <c r="E233" s="115"/>
      <c r="F233" s="116"/>
      <c r="G233" s="115"/>
      <c r="H233" s="116"/>
      <c r="I233" s="116">
        <f t="shared" si="49"/>
        <v>3.5834739999999998</v>
      </c>
      <c r="J233" s="116">
        <f t="shared" si="50"/>
        <v>0</v>
      </c>
      <c r="K233" s="102"/>
    </row>
    <row r="234" spans="1:11" s="37" customFormat="1" ht="16.5" customHeight="1">
      <c r="A234" s="47">
        <v>11</v>
      </c>
      <c r="B234" s="115" t="s">
        <v>185</v>
      </c>
      <c r="C234" s="115">
        <f t="shared" si="43"/>
        <v>1</v>
      </c>
      <c r="D234" s="116">
        <f t="shared" si="44"/>
        <v>4.2500000000000003E-2</v>
      </c>
      <c r="E234" s="115">
        <f>VLOOKUP(B234,$B$129:$K$180,4,FALSE)</f>
        <v>0</v>
      </c>
      <c r="F234" s="116">
        <f>VLOOKUP(B234,$B$129:$K$180,5,FALSE)</f>
        <v>0</v>
      </c>
      <c r="G234" s="115">
        <f>VLOOKUP(B234,$B$129:$K$180,6,FALSE)</f>
        <v>17</v>
      </c>
      <c r="H234" s="116">
        <f>VLOOKUP(B234,$B$129:$K$180,7,FALSE)</f>
        <v>1.0589995799999998</v>
      </c>
      <c r="I234" s="116">
        <f t="shared" si="49"/>
        <v>1.1014995799999998</v>
      </c>
      <c r="J234" s="116">
        <f t="shared" si="50"/>
        <v>4.8342600000000004</v>
      </c>
      <c r="K234" s="102">
        <f>I234/J234*100</f>
        <v>22.785277994977509</v>
      </c>
    </row>
    <row r="235" spans="1:11" s="37" customFormat="1" ht="16.5" customHeight="1">
      <c r="A235" s="47">
        <v>12</v>
      </c>
      <c r="B235" s="117" t="s">
        <v>264</v>
      </c>
      <c r="C235" s="115">
        <f t="shared" si="43"/>
        <v>0</v>
      </c>
      <c r="D235" s="116">
        <f t="shared" si="44"/>
        <v>0</v>
      </c>
      <c r="E235" s="115">
        <f>VLOOKUP(B235,$B$129:$K$180,4,FALSE)</f>
        <v>1</v>
      </c>
      <c r="F235" s="116">
        <f>VLOOKUP(B235,$B$129:$K$180,5,FALSE)</f>
        <v>0.3</v>
      </c>
      <c r="G235" s="115">
        <f>VLOOKUP(B235,$B$129:$K$180,6,FALSE)</f>
        <v>0</v>
      </c>
      <c r="H235" s="116">
        <f>VLOOKUP(B235,$B$129:$K$180,7,FALSE)</f>
        <v>0</v>
      </c>
      <c r="I235" s="116">
        <f t="shared" si="49"/>
        <v>0.3</v>
      </c>
      <c r="J235" s="116">
        <f t="shared" si="50"/>
        <v>0.3</v>
      </c>
      <c r="K235" s="102">
        <f>I235/J235*100</f>
        <v>100</v>
      </c>
    </row>
    <row r="236" spans="1:11" s="37" customFormat="1" ht="16.5" customHeight="1">
      <c r="A236" s="47">
        <v>13</v>
      </c>
      <c r="B236" s="115" t="s">
        <v>166</v>
      </c>
      <c r="C236" s="115">
        <f t="shared" si="43"/>
        <v>0</v>
      </c>
      <c r="D236" s="116">
        <f t="shared" si="44"/>
        <v>0</v>
      </c>
      <c r="E236" s="115">
        <f>VLOOKUP(B236,$B$129:$K$180,4,FALSE)</f>
        <v>0</v>
      </c>
      <c r="F236" s="116">
        <f>VLOOKUP(B236,$B$129:$K$180,5,FALSE)</f>
        <v>0</v>
      </c>
      <c r="G236" s="115">
        <f>VLOOKUP(B236,$B$129:$K$180,6,FALSE)</f>
        <v>5</v>
      </c>
      <c r="H236" s="116">
        <f>VLOOKUP(B236,$B$129:$K$180,7,FALSE)</f>
        <v>0.14892015</v>
      </c>
      <c r="I236" s="116">
        <f t="shared" si="49"/>
        <v>0.14892015</v>
      </c>
      <c r="J236" s="116">
        <f t="shared" si="50"/>
        <v>25.32235244</v>
      </c>
      <c r="K236" s="102">
        <f>I236/J236*100</f>
        <v>0.58809761199263999</v>
      </c>
    </row>
    <row r="237" spans="1:11" s="37" customFormat="1" ht="16.5" customHeight="1">
      <c r="A237" s="118">
        <v>14</v>
      </c>
      <c r="B237" s="119" t="s">
        <v>261</v>
      </c>
      <c r="C237" s="115"/>
      <c r="D237" s="116"/>
      <c r="E237" s="115"/>
      <c r="F237" s="116"/>
      <c r="G237" s="115"/>
      <c r="H237" s="116"/>
      <c r="I237" s="116">
        <f t="shared" si="49"/>
        <v>0</v>
      </c>
      <c r="J237" s="116"/>
      <c r="K237" s="102"/>
    </row>
    <row r="238" spans="1:11" s="45" customFormat="1" ht="16.5" customHeight="1">
      <c r="A238" s="120" t="s">
        <v>303</v>
      </c>
      <c r="B238" s="121" t="s">
        <v>306</v>
      </c>
      <c r="C238" s="121">
        <f>SUM(C239:C251)</f>
        <v>48</v>
      </c>
      <c r="D238" s="122">
        <f t="shared" ref="D238:F238" si="52">SUM(D239:E251)</f>
        <v>599.35350133999998</v>
      </c>
      <c r="E238" s="121">
        <f>SUM(E239:E251)</f>
        <v>48</v>
      </c>
      <c r="F238" s="122">
        <f t="shared" si="52"/>
        <v>157.58338874999998</v>
      </c>
      <c r="G238" s="121">
        <f>SUM(G239:G251)</f>
        <v>33</v>
      </c>
      <c r="H238" s="122">
        <f>SUM(H239:H251)</f>
        <v>45.477007029999996</v>
      </c>
      <c r="I238" s="122">
        <f>SUM(I239:I251)</f>
        <v>721.41389711999989</v>
      </c>
      <c r="J238" s="122">
        <f>SUM(J239:J251)</f>
        <v>662.04172689343739</v>
      </c>
      <c r="K238" s="148">
        <f t="shared" ref="K238:K246" si="53">I238/J238*100</f>
        <v>108.96804050481232</v>
      </c>
    </row>
    <row r="239" spans="1:11" s="37" customFormat="1" ht="16.5" customHeight="1">
      <c r="A239" s="47">
        <v>1</v>
      </c>
      <c r="B239" s="115" t="s">
        <v>157</v>
      </c>
      <c r="C239" s="115">
        <f t="shared" ref="C239:C250" si="54">VLOOKUP(B239,$B$129:$K$180,2,FALSE)</f>
        <v>42</v>
      </c>
      <c r="D239" s="116">
        <f t="shared" ref="D239:D250" si="55">VLOOKUP(B239,$B$129:$K$180,3,FALSE)</f>
        <v>443.38109033000001</v>
      </c>
      <c r="E239" s="115">
        <f>VLOOKUP(B239,$B$129:$K$180,4,FALSE)</f>
        <v>41</v>
      </c>
      <c r="F239" s="116">
        <f>VLOOKUP(B239,$B$129:$K$180,5,FALSE)</f>
        <v>56.917761749999997</v>
      </c>
      <c r="G239" s="115">
        <f>VLOOKUP(B239,$B$129:$K$180,6,FALSE)</f>
        <v>14</v>
      </c>
      <c r="H239" s="116">
        <f>VLOOKUP(B239,$B$129:$K$180,7,FALSE)</f>
        <v>25.007746349999998</v>
      </c>
      <c r="I239" s="116">
        <f t="shared" ref="I239:I251" si="56">D239+F239+H239</f>
        <v>525.30659843000001</v>
      </c>
      <c r="J239" s="116">
        <f t="shared" ref="J239:J250" si="57">VLOOKUP(B239,$B$129:$K$180,9,FALSE)</f>
        <v>472.113569305</v>
      </c>
      <c r="K239" s="102">
        <f t="shared" si="53"/>
        <v>111.26699857479328</v>
      </c>
    </row>
    <row r="240" spans="1:11" s="37" customFormat="1" ht="16.5" customHeight="1">
      <c r="A240" s="47">
        <v>2</v>
      </c>
      <c r="B240" s="115" t="s">
        <v>191</v>
      </c>
      <c r="C240" s="115">
        <f t="shared" si="54"/>
        <v>1</v>
      </c>
      <c r="D240" s="116">
        <f t="shared" si="55"/>
        <v>90.756311999999994</v>
      </c>
      <c r="E240" s="115"/>
      <c r="F240" s="116"/>
      <c r="G240" s="115"/>
      <c r="H240" s="116"/>
      <c r="I240" s="116">
        <f t="shared" si="56"/>
        <v>90.756311999999994</v>
      </c>
      <c r="J240" s="116">
        <f t="shared" si="57"/>
        <v>109.79290829999999</v>
      </c>
      <c r="K240" s="102">
        <f t="shared" si="53"/>
        <v>82.661360742914212</v>
      </c>
    </row>
    <row r="241" spans="1:11" s="37" customFormat="1" ht="16.5" customHeight="1">
      <c r="A241" s="47">
        <v>3</v>
      </c>
      <c r="B241" s="115" t="s">
        <v>196</v>
      </c>
      <c r="C241" s="115">
        <f t="shared" si="54"/>
        <v>1</v>
      </c>
      <c r="D241" s="116">
        <f t="shared" si="55"/>
        <v>4.3277010000000005E-2</v>
      </c>
      <c r="E241" s="115">
        <f t="shared" ref="E241:E250" si="58">VLOOKUP(B241,$B$129:$K$180,4,FALSE)</f>
        <v>3</v>
      </c>
      <c r="F241" s="116">
        <f t="shared" ref="F241:F250" si="59">VLOOKUP(B241,$B$129:$K$180,5,FALSE)</f>
        <v>44.612963000000001</v>
      </c>
      <c r="G241" s="115">
        <f t="shared" ref="G241:G250" si="60">VLOOKUP(B241,$B$129:$K$180,6,FALSE)</f>
        <v>3</v>
      </c>
      <c r="H241" s="116">
        <f t="shared" ref="H241:H250" si="61">VLOOKUP(B241,$B$129:$K$180,7,FALSE)</f>
        <v>0.41815179000000002</v>
      </c>
      <c r="I241" s="116">
        <f t="shared" si="56"/>
        <v>45.074391800000001</v>
      </c>
      <c r="J241" s="116">
        <f t="shared" si="57"/>
        <v>7.8318581500000004</v>
      </c>
      <c r="K241" s="102">
        <f t="shared" si="53"/>
        <v>575.52615147913525</v>
      </c>
    </row>
    <row r="242" spans="1:11" s="37" customFormat="1" ht="16.5" customHeight="1">
      <c r="A242" s="47">
        <v>4</v>
      </c>
      <c r="B242" s="115" t="s">
        <v>172</v>
      </c>
      <c r="C242" s="115">
        <f t="shared" si="54"/>
        <v>2</v>
      </c>
      <c r="D242" s="116">
        <f t="shared" si="55"/>
        <v>1.172822</v>
      </c>
      <c r="E242" s="115">
        <f t="shared" si="58"/>
        <v>2</v>
      </c>
      <c r="F242" s="116">
        <f t="shared" si="59"/>
        <v>20</v>
      </c>
      <c r="G242" s="115">
        <f t="shared" si="60"/>
        <v>0</v>
      </c>
      <c r="H242" s="116">
        <f t="shared" si="61"/>
        <v>0</v>
      </c>
      <c r="I242" s="116">
        <f t="shared" si="56"/>
        <v>21.172822</v>
      </c>
      <c r="J242" s="116">
        <f t="shared" si="57"/>
        <v>24.835094000000002</v>
      </c>
      <c r="K242" s="102">
        <f t="shared" si="53"/>
        <v>85.253641480076539</v>
      </c>
    </row>
    <row r="243" spans="1:11" s="37" customFormat="1" ht="16.5" customHeight="1">
      <c r="A243" s="47">
        <v>5</v>
      </c>
      <c r="B243" s="115" t="s">
        <v>171</v>
      </c>
      <c r="C243" s="115">
        <f t="shared" si="54"/>
        <v>1</v>
      </c>
      <c r="D243" s="116">
        <f t="shared" si="55"/>
        <v>13.5</v>
      </c>
      <c r="E243" s="115">
        <f t="shared" si="58"/>
        <v>1</v>
      </c>
      <c r="F243" s="116">
        <f t="shared" si="59"/>
        <v>3</v>
      </c>
      <c r="G243" s="115">
        <f t="shared" si="60"/>
        <v>1</v>
      </c>
      <c r="H243" s="116">
        <f t="shared" si="61"/>
        <v>0.28000000000000003</v>
      </c>
      <c r="I243" s="116">
        <f t="shared" si="56"/>
        <v>16.78</v>
      </c>
      <c r="J243" s="116">
        <f t="shared" si="57"/>
        <v>36.170364898437498</v>
      </c>
      <c r="K243" s="102">
        <f t="shared" si="53"/>
        <v>46.39156958221583</v>
      </c>
    </row>
    <row r="244" spans="1:11" s="37" customFormat="1" ht="16.5" customHeight="1">
      <c r="A244" s="47">
        <v>6</v>
      </c>
      <c r="B244" s="115" t="s">
        <v>170</v>
      </c>
      <c r="C244" s="115">
        <f t="shared" si="54"/>
        <v>1</v>
      </c>
      <c r="D244" s="116">
        <f t="shared" si="55"/>
        <v>2.5</v>
      </c>
      <c r="E244" s="115">
        <f t="shared" si="58"/>
        <v>0</v>
      </c>
      <c r="F244" s="116">
        <f t="shared" si="59"/>
        <v>0</v>
      </c>
      <c r="G244" s="115">
        <f t="shared" si="60"/>
        <v>5</v>
      </c>
      <c r="H244" s="116">
        <f t="shared" si="61"/>
        <v>10.705921999999999</v>
      </c>
      <c r="I244" s="116">
        <f t="shared" si="56"/>
        <v>13.205921999999999</v>
      </c>
      <c r="J244" s="116">
        <f t="shared" si="57"/>
        <v>3.0078000000000001E-2</v>
      </c>
      <c r="K244" s="102">
        <f t="shared" si="53"/>
        <v>43905.585477757828</v>
      </c>
    </row>
    <row r="245" spans="1:11" s="37" customFormat="1" ht="16.5" customHeight="1">
      <c r="A245" s="47">
        <v>7</v>
      </c>
      <c r="B245" s="114" t="s">
        <v>188</v>
      </c>
      <c r="C245" s="115">
        <f t="shared" si="54"/>
        <v>0</v>
      </c>
      <c r="D245" s="116">
        <f t="shared" si="55"/>
        <v>0</v>
      </c>
      <c r="E245" s="115">
        <f t="shared" si="58"/>
        <v>0</v>
      </c>
      <c r="F245" s="116">
        <f t="shared" si="59"/>
        <v>0</v>
      </c>
      <c r="G245" s="115">
        <f t="shared" si="60"/>
        <v>2</v>
      </c>
      <c r="H245" s="116">
        <f t="shared" si="61"/>
        <v>7.3177562199999997</v>
      </c>
      <c r="I245" s="116">
        <f t="shared" si="56"/>
        <v>7.3177562199999997</v>
      </c>
      <c r="J245" s="116">
        <f t="shared" si="57"/>
        <v>10.008823530000001</v>
      </c>
      <c r="K245" s="102">
        <f t="shared" si="53"/>
        <v>73.113050680393002</v>
      </c>
    </row>
    <row r="246" spans="1:11" s="37" customFormat="1" ht="16.5" customHeight="1">
      <c r="A246" s="47">
        <v>8</v>
      </c>
      <c r="B246" s="115" t="s">
        <v>181</v>
      </c>
      <c r="C246" s="115">
        <f t="shared" si="54"/>
        <v>0</v>
      </c>
      <c r="D246" s="116">
        <f t="shared" si="55"/>
        <v>0</v>
      </c>
      <c r="E246" s="115">
        <f t="shared" si="58"/>
        <v>0</v>
      </c>
      <c r="F246" s="116">
        <f t="shared" si="59"/>
        <v>0</v>
      </c>
      <c r="G246" s="115">
        <f t="shared" si="60"/>
        <v>5</v>
      </c>
      <c r="H246" s="116">
        <f t="shared" si="61"/>
        <v>1.18390068</v>
      </c>
      <c r="I246" s="116">
        <f t="shared" si="56"/>
        <v>1.18390068</v>
      </c>
      <c r="J246" s="116">
        <f t="shared" si="57"/>
        <v>1.4082011700000001</v>
      </c>
      <c r="K246" s="102">
        <f t="shared" si="53"/>
        <v>84.0718432296147</v>
      </c>
    </row>
    <row r="247" spans="1:11" s="37" customFormat="1" ht="16.5" customHeight="1">
      <c r="A247" s="47">
        <v>9</v>
      </c>
      <c r="B247" s="115" t="s">
        <v>183</v>
      </c>
      <c r="C247" s="115">
        <f t="shared" si="54"/>
        <v>0</v>
      </c>
      <c r="D247" s="116">
        <f t="shared" si="55"/>
        <v>0</v>
      </c>
      <c r="E247" s="115">
        <f t="shared" si="58"/>
        <v>0</v>
      </c>
      <c r="F247" s="116">
        <f t="shared" si="59"/>
        <v>0</v>
      </c>
      <c r="G247" s="115">
        <f t="shared" si="60"/>
        <v>1</v>
      </c>
      <c r="H247" s="116">
        <f t="shared" si="61"/>
        <v>0.35397271999999996</v>
      </c>
      <c r="I247" s="116">
        <f t="shared" si="56"/>
        <v>0.35397271999999996</v>
      </c>
      <c r="J247" s="116">
        <f t="shared" si="57"/>
        <v>0</v>
      </c>
      <c r="K247" s="102"/>
    </row>
    <row r="248" spans="1:11" s="37" customFormat="1" ht="16.5" customHeight="1">
      <c r="A248" s="47">
        <v>10</v>
      </c>
      <c r="B248" s="115" t="s">
        <v>199</v>
      </c>
      <c r="C248" s="115">
        <f t="shared" si="54"/>
        <v>0</v>
      </c>
      <c r="D248" s="116">
        <f t="shared" si="55"/>
        <v>0</v>
      </c>
      <c r="E248" s="115">
        <f t="shared" si="58"/>
        <v>0</v>
      </c>
      <c r="F248" s="116">
        <f t="shared" si="59"/>
        <v>0</v>
      </c>
      <c r="G248" s="115">
        <f t="shared" si="60"/>
        <v>1</v>
      </c>
      <c r="H248" s="116">
        <f t="shared" si="61"/>
        <v>0.20532464</v>
      </c>
      <c r="I248" s="116">
        <f t="shared" si="56"/>
        <v>0.20532464</v>
      </c>
      <c r="J248" s="116">
        <f t="shared" si="57"/>
        <v>9.5168059999999999E-2</v>
      </c>
      <c r="K248" s="102">
        <f>I248/J248*100</f>
        <v>215.74952773020698</v>
      </c>
    </row>
    <row r="249" spans="1:11" s="37" customFormat="1" ht="16.5" customHeight="1">
      <c r="A249" s="47">
        <v>11</v>
      </c>
      <c r="B249" s="115" t="s">
        <v>192</v>
      </c>
      <c r="C249" s="115">
        <f t="shared" si="54"/>
        <v>0</v>
      </c>
      <c r="D249" s="116">
        <f t="shared" si="55"/>
        <v>0</v>
      </c>
      <c r="E249" s="115">
        <f t="shared" si="58"/>
        <v>1</v>
      </c>
      <c r="F249" s="116">
        <f t="shared" si="59"/>
        <v>5.2664000000000002E-2</v>
      </c>
      <c r="G249" s="115">
        <f t="shared" si="60"/>
        <v>0</v>
      </c>
      <c r="H249" s="116">
        <f t="shared" si="61"/>
        <v>0</v>
      </c>
      <c r="I249" s="116">
        <f t="shared" si="56"/>
        <v>5.2664000000000002E-2</v>
      </c>
      <c r="J249" s="116">
        <f t="shared" si="57"/>
        <v>-0.44500000000000001</v>
      </c>
      <c r="K249" s="102">
        <f>I249/J249*100</f>
        <v>-11.834606741573033</v>
      </c>
    </row>
    <row r="250" spans="1:11" s="37" customFormat="1" ht="16.5" customHeight="1">
      <c r="A250" s="47">
        <v>12</v>
      </c>
      <c r="B250" s="115" t="s">
        <v>186</v>
      </c>
      <c r="C250" s="115">
        <f t="shared" si="54"/>
        <v>0</v>
      </c>
      <c r="D250" s="116">
        <f t="shared" si="55"/>
        <v>0</v>
      </c>
      <c r="E250" s="115">
        <f t="shared" si="58"/>
        <v>0</v>
      </c>
      <c r="F250" s="116">
        <f t="shared" si="59"/>
        <v>0</v>
      </c>
      <c r="G250" s="115">
        <f t="shared" si="60"/>
        <v>1</v>
      </c>
      <c r="H250" s="116">
        <f t="shared" si="61"/>
        <v>4.2326300000000002E-3</v>
      </c>
      <c r="I250" s="116">
        <f t="shared" si="56"/>
        <v>4.2326300000000002E-3</v>
      </c>
      <c r="J250" s="116">
        <f t="shared" si="57"/>
        <v>0.20066148000000003</v>
      </c>
      <c r="K250" s="102">
        <f>I250/J250*100</f>
        <v>2.1093385736016694</v>
      </c>
    </row>
    <row r="251" spans="1:11" s="37" customFormat="1" ht="16.5" customHeight="1">
      <c r="A251" s="47">
        <v>13</v>
      </c>
      <c r="B251" s="114" t="s">
        <v>146</v>
      </c>
      <c r="C251" s="115"/>
      <c r="D251" s="116"/>
      <c r="E251" s="115"/>
      <c r="F251" s="116"/>
      <c r="G251" s="115"/>
      <c r="H251" s="116"/>
      <c r="I251" s="116">
        <f t="shared" si="56"/>
        <v>0</v>
      </c>
      <c r="J251" s="116"/>
      <c r="K251" s="102"/>
    </row>
    <row r="252" spans="1:11" s="45" customFormat="1" ht="16.5" customHeight="1">
      <c r="A252" s="120" t="s">
        <v>305</v>
      </c>
      <c r="B252" s="121" t="s">
        <v>302</v>
      </c>
      <c r="C252" s="121">
        <f t="shared" ref="C252:I252" si="62">SUM(C253:C257)</f>
        <v>2</v>
      </c>
      <c r="D252" s="122">
        <f t="shared" si="62"/>
        <v>44.313256000000003</v>
      </c>
      <c r="E252" s="121">
        <f t="shared" si="62"/>
        <v>2</v>
      </c>
      <c r="F252" s="122">
        <f t="shared" si="62"/>
        <v>10.892794</v>
      </c>
      <c r="G252" s="121">
        <f t="shared" si="62"/>
        <v>10</v>
      </c>
      <c r="H252" s="122">
        <f>SUM(H253:H257)</f>
        <v>3.1611474099999999</v>
      </c>
      <c r="I252" s="122">
        <f t="shared" si="62"/>
        <v>58.367197410000003</v>
      </c>
      <c r="J252" s="122">
        <f>SUM(J253:J257)</f>
        <v>7.1384260675000002</v>
      </c>
      <c r="K252" s="148">
        <f>I252/J252*100</f>
        <v>817.64799212161904</v>
      </c>
    </row>
    <row r="253" spans="1:11" s="37" customFormat="1" ht="16.5" customHeight="1">
      <c r="A253" s="47">
        <v>1</v>
      </c>
      <c r="B253" s="115" t="s">
        <v>184</v>
      </c>
      <c r="C253" s="115">
        <f>VLOOKUP(B253,$B$129:$K$180,2,FALSE)</f>
        <v>2</v>
      </c>
      <c r="D253" s="116">
        <f>VLOOKUP(B253,$B$129:$K$180,3,FALSE)</f>
        <v>44.313256000000003</v>
      </c>
      <c r="E253" s="115">
        <f>VLOOKUP(B253,$B$129:$K$180,4,FALSE)</f>
        <v>2</v>
      </c>
      <c r="F253" s="116">
        <f>VLOOKUP(B253,$B$129:$K$180,5,FALSE)</f>
        <v>10.892794</v>
      </c>
      <c r="G253" s="115">
        <f>VLOOKUP(B253,$B$129:$K$180,6,FALSE)</f>
        <v>4</v>
      </c>
      <c r="H253" s="116">
        <f>VLOOKUP(B253,$B$129:$K$180,7,FALSE)</f>
        <v>1.4731860000000001</v>
      </c>
      <c r="I253" s="116">
        <f>D253+F253+H253</f>
        <v>56.679236000000003</v>
      </c>
      <c r="J253" s="116">
        <f>VLOOKUP(B253,$B$129:$K$180,9,FALSE)</f>
        <v>4.42497527</v>
      </c>
      <c r="K253" s="102">
        <f>I253/J253*100</f>
        <v>1280.8938477977076</v>
      </c>
    </row>
    <row r="254" spans="1:11" s="37" customFormat="1" ht="16.5" customHeight="1">
      <c r="A254" s="47">
        <v>2</v>
      </c>
      <c r="B254" s="115" t="s">
        <v>189</v>
      </c>
      <c r="C254" s="115">
        <f>VLOOKUP(B254,$B$129:$K$180,2,FALSE)</f>
        <v>0</v>
      </c>
      <c r="D254" s="116">
        <f>VLOOKUP(B254,$B$129:$K$180,3,FALSE)</f>
        <v>0</v>
      </c>
      <c r="E254" s="115"/>
      <c r="F254" s="116"/>
      <c r="G254" s="115">
        <f>VLOOKUP(B254,$B$129:$K$180,6,FALSE)</f>
        <v>1</v>
      </c>
      <c r="H254" s="116">
        <f>VLOOKUP(B254,$B$129:$K$180,7,FALSE)</f>
        <v>0.84445194999999995</v>
      </c>
      <c r="I254" s="116">
        <f>D254+F254+H254</f>
        <v>0.84445194999999995</v>
      </c>
      <c r="J254" s="116">
        <f>VLOOKUP(B254,$B$129:$K$180,9,FALSE)</f>
        <v>0</v>
      </c>
      <c r="K254" s="102"/>
    </row>
    <row r="255" spans="1:11" s="37" customFormat="1" ht="16.5" customHeight="1">
      <c r="A255" s="47">
        <v>3</v>
      </c>
      <c r="B255" s="115" t="s">
        <v>182</v>
      </c>
      <c r="C255" s="115">
        <f>VLOOKUP(B255,$B$129:$K$180,2,FALSE)</f>
        <v>0</v>
      </c>
      <c r="D255" s="116">
        <f>VLOOKUP(B255,$B$129:$K$180,3,FALSE)</f>
        <v>0</v>
      </c>
      <c r="E255" s="115">
        <f>VLOOKUP(B255,$B$129:$K$180,4,FALSE)</f>
        <v>0</v>
      </c>
      <c r="F255" s="116">
        <f>VLOOKUP(B255,$B$129:$K$180,5,FALSE)</f>
        <v>0</v>
      </c>
      <c r="G255" s="115">
        <f>VLOOKUP(B255,$B$129:$K$180,6,FALSE)</f>
        <v>5</v>
      </c>
      <c r="H255" s="116">
        <f>VLOOKUP(B255,$B$129:$K$180,7,FALSE)</f>
        <v>0.84350945999999993</v>
      </c>
      <c r="I255" s="116">
        <f>D255+F255+H255</f>
        <v>0.84350945999999993</v>
      </c>
      <c r="J255" s="116">
        <f>VLOOKUP(B255,$B$129:$K$180,9,FALSE)</f>
        <v>2.7134507975000002</v>
      </c>
      <c r="K255" s="102">
        <f>I255/J255*100</f>
        <v>31.08622646768298</v>
      </c>
    </row>
    <row r="256" spans="1:11" s="37" customFormat="1" ht="16.5" customHeight="1">
      <c r="A256" s="47">
        <v>4</v>
      </c>
      <c r="B256" s="115" t="s">
        <v>262</v>
      </c>
      <c r="C256" s="115"/>
      <c r="D256" s="116"/>
      <c r="E256" s="115"/>
      <c r="F256" s="116"/>
      <c r="G256" s="115"/>
      <c r="H256" s="116"/>
      <c r="I256" s="116">
        <f>D256+F256+H256</f>
        <v>0</v>
      </c>
      <c r="J256" s="116"/>
      <c r="K256" s="102"/>
    </row>
    <row r="257" spans="1:11" s="37" customFormat="1" ht="16.5" customHeight="1">
      <c r="A257" s="118">
        <v>5</v>
      </c>
      <c r="B257" s="119" t="s">
        <v>195</v>
      </c>
      <c r="C257" s="115"/>
      <c r="D257" s="116"/>
      <c r="E257" s="115"/>
      <c r="F257" s="116"/>
      <c r="G257" s="115"/>
      <c r="H257" s="116"/>
      <c r="I257" s="116">
        <f>D257+F257+H257</f>
        <v>0</v>
      </c>
      <c r="J257" s="116"/>
      <c r="K257" s="102"/>
    </row>
    <row r="258" spans="1:11" s="41" customFormat="1" ht="18" customHeight="1">
      <c r="A258" s="191" t="s">
        <v>62</v>
      </c>
      <c r="B258" s="192"/>
      <c r="C258" s="52">
        <f t="shared" ref="C258:G258" si="63">C238+C201+C252+C223+C208+C189</f>
        <v>1293</v>
      </c>
      <c r="D258" s="53">
        <f t="shared" si="63"/>
        <v>6540.1288241399998</v>
      </c>
      <c r="E258" s="52">
        <f t="shared" si="63"/>
        <v>632</v>
      </c>
      <c r="F258" s="53">
        <f t="shared" si="63"/>
        <v>2958.9808055907033</v>
      </c>
      <c r="G258" s="52">
        <f t="shared" si="63"/>
        <v>1594</v>
      </c>
      <c r="H258" s="53">
        <f>H238+H201+H252+H223+H208+H189</f>
        <v>4014.1750863800007</v>
      </c>
      <c r="I258" s="53">
        <f>I238+I201+I252+I223+I208+I189</f>
        <v>13432.284716110702</v>
      </c>
      <c r="J258" s="53"/>
      <c r="K258" s="106">
        <f>I258/'thang 6'!D10*100</f>
        <v>95.737131966255831</v>
      </c>
    </row>
    <row r="259" spans="1:11">
      <c r="J259" s="21"/>
      <c r="K259" s="146"/>
    </row>
  </sheetData>
  <autoFilter ref="A32:L123" xr:uid="{00000000-0001-0000-0100-000000000000}"/>
  <sortState xmlns:xlrd2="http://schemas.microsoft.com/office/spreadsheetml/2017/richdata2" ref="B253:K257">
    <sortCondition descending="1" ref="I253:I257"/>
  </sortState>
  <mergeCells count="13">
    <mergeCell ref="A258:B258"/>
    <mergeCell ref="A5:K5"/>
    <mergeCell ref="A6:K6"/>
    <mergeCell ref="A185:K185"/>
    <mergeCell ref="A1:K1"/>
    <mergeCell ref="A186:K186"/>
    <mergeCell ref="A181:B181"/>
    <mergeCell ref="A27:B27"/>
    <mergeCell ref="A123:B123"/>
    <mergeCell ref="A125:K125"/>
    <mergeCell ref="A126:K126"/>
    <mergeCell ref="A29:K29"/>
    <mergeCell ref="A30:K30"/>
  </mergeCells>
  <conditionalFormatting sqref="B33:B122">
    <cfRule type="duplicateValues" dxfId="35" priority="945" stopIfTrue="1"/>
  </conditionalFormatting>
  <conditionalFormatting sqref="B129:B180">
    <cfRule type="duplicateValues" dxfId="34" priority="741" stopIfTrue="1"/>
  </conditionalFormatting>
  <conditionalFormatting sqref="B187:B257">
    <cfRule type="duplicateValues" dxfId="33" priority="790" stopIfTrue="1"/>
    <cfRule type="duplicateValues" dxfId="32" priority="791" stopIfTrue="1"/>
  </conditionalFormatting>
  <conditionalFormatting sqref="B189:B200 B202:B257">
    <cfRule type="duplicateValues" dxfId="31" priority="804" stopIfTrue="1"/>
  </conditionalFormatting>
  <conditionalFormatting sqref="B258">
    <cfRule type="duplicateValues" dxfId="30" priority="4" stopIfTrue="1"/>
    <cfRule type="duplicateValues" dxfId="29" priority="5" stopIfTrue="1"/>
  </conditionalFormatting>
  <conditionalFormatting sqref="B259:B65485 B127:B184 B3:B4 B7:B28 B31:B124">
    <cfRule type="duplicateValues" dxfId="28" priority="763" stopIfTrue="1"/>
    <cfRule type="duplicateValues" dxfId="27" priority="764" stopIfTrue="1"/>
  </conditionalFormatting>
  <conditionalFormatting sqref="B259:B1048576 B2:B4 B7:B28 B127:B184 B31:B124">
    <cfRule type="duplicateValues" dxfId="26" priority="9"/>
  </conditionalFormatting>
  <pageMargins left="0.183070866" right="0.183070866" top="0.52559055099999996" bottom="0.511811024" header="0.15748031496063" footer="0.31496062992126"/>
  <pageSetup paperSize="9" scale="84" fitToHeight="0" orientation="portrait" r:id="rId1"/>
  <headerFooter>
    <oddFooter>Page &amp;P of &amp;N</oddFooter>
  </headerFooter>
  <rowBreaks count="3" manualBreakCount="3">
    <brk id="28" max="10" man="1"/>
    <brk id="124" max="10" man="1"/>
    <brk id="1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27"/>
  <sheetViews>
    <sheetView tabSelected="1" topLeftCell="A241" workbookViewId="0">
      <selection activeCell="F249" sqref="F249"/>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14.85546875" style="4" bestFit="1" customWidth="1"/>
    <col min="6" max="16384" width="9.140625" style="4"/>
  </cols>
  <sheetData>
    <row r="1" spans="1:5">
      <c r="A1" s="201" t="s">
        <v>272</v>
      </c>
      <c r="B1" s="201"/>
      <c r="C1" s="201"/>
      <c r="D1" s="201"/>
    </row>
    <row r="3" spans="1:5" ht="15" customHeight="1">
      <c r="A3" s="204" t="s">
        <v>35</v>
      </c>
      <c r="B3" s="204"/>
      <c r="D3" s="3"/>
    </row>
    <row r="4" spans="1:5" ht="15" customHeight="1"/>
    <row r="5" spans="1:5" ht="15.75" customHeight="1">
      <c r="A5" s="203" t="s">
        <v>278</v>
      </c>
      <c r="B5" s="203"/>
      <c r="C5" s="203"/>
      <c r="D5" s="203"/>
    </row>
    <row r="6" spans="1:5" ht="15" customHeight="1">
      <c r="A6" s="205" t="s">
        <v>323</v>
      </c>
      <c r="B6" s="205"/>
      <c r="C6" s="205"/>
      <c r="D6" s="205"/>
    </row>
    <row r="7" spans="1:5" ht="15.75" customHeight="1"/>
    <row r="8" spans="1:5" ht="47.25" customHeight="1">
      <c r="A8" s="6" t="s">
        <v>201</v>
      </c>
      <c r="B8" s="7" t="s">
        <v>202</v>
      </c>
      <c r="C8" s="8" t="s">
        <v>203</v>
      </c>
      <c r="D8" s="9" t="s">
        <v>204</v>
      </c>
    </row>
    <row r="9" spans="1:5" ht="18" customHeight="1">
      <c r="A9" s="19">
        <v>1</v>
      </c>
      <c r="B9" s="10" t="s">
        <v>45</v>
      </c>
      <c r="C9" s="11">
        <v>16277</v>
      </c>
      <c r="D9" s="12">
        <v>268351.62617524003</v>
      </c>
      <c r="E9" s="207">
        <f>D25-780</f>
        <v>140.91518499999995</v>
      </c>
    </row>
    <row r="10" spans="1:5" ht="18" customHeight="1">
      <c r="A10" s="19">
        <v>2</v>
      </c>
      <c r="B10" s="10" t="s">
        <v>47</v>
      </c>
      <c r="C10" s="11">
        <v>1105</v>
      </c>
      <c r="D10" s="12">
        <v>67111.962548080002</v>
      </c>
    </row>
    <row r="11" spans="1:5" ht="18" customHeight="1">
      <c r="A11" s="19">
        <v>3</v>
      </c>
      <c r="B11" s="10" t="s">
        <v>44</v>
      </c>
      <c r="C11" s="11">
        <v>192</v>
      </c>
      <c r="D11" s="12">
        <v>38411.525078999999</v>
      </c>
    </row>
    <row r="12" spans="1:5" ht="18" customHeight="1">
      <c r="A12" s="19">
        <v>4</v>
      </c>
      <c r="B12" s="10" t="s">
        <v>49</v>
      </c>
      <c r="C12" s="11">
        <v>962</v>
      </c>
      <c r="D12" s="12">
        <v>12920.312676980002</v>
      </c>
    </row>
    <row r="13" spans="1:5" ht="18" customHeight="1">
      <c r="A13" s="19">
        <v>5</v>
      </c>
      <c r="B13" s="10" t="s">
        <v>52</v>
      </c>
      <c r="C13" s="11">
        <v>1798</v>
      </c>
      <c r="D13" s="12">
        <v>11100.710758059999</v>
      </c>
    </row>
    <row r="14" spans="1:5" ht="18" customHeight="1">
      <c r="A14" s="19">
        <v>6</v>
      </c>
      <c r="B14" s="10" t="s">
        <v>46</v>
      </c>
      <c r="C14" s="11">
        <v>6511</v>
      </c>
      <c r="D14" s="12">
        <v>10634.82439953</v>
      </c>
    </row>
    <row r="15" spans="1:5" ht="18" customHeight="1">
      <c r="A15" s="19">
        <v>7</v>
      </c>
      <c r="B15" s="10" t="s">
        <v>50</v>
      </c>
      <c r="C15" s="11">
        <v>1050</v>
      </c>
      <c r="D15" s="12">
        <v>6267.6310313899994</v>
      </c>
    </row>
    <row r="16" spans="1:5" ht="18" customHeight="1">
      <c r="A16" s="19">
        <v>8</v>
      </c>
      <c r="B16" s="10" t="s">
        <v>48</v>
      </c>
      <c r="C16" s="11">
        <v>4323</v>
      </c>
      <c r="D16" s="12">
        <v>5345.7999713499994</v>
      </c>
    </row>
    <row r="17" spans="1:4" ht="18" customHeight="1">
      <c r="A17" s="19">
        <v>9</v>
      </c>
      <c r="B17" s="10" t="s">
        <v>54</v>
      </c>
      <c r="C17" s="11">
        <v>2822</v>
      </c>
      <c r="D17" s="12">
        <v>5082.0743242600001</v>
      </c>
    </row>
    <row r="18" spans="1:4" ht="18" customHeight="1">
      <c r="A18" s="19">
        <v>10</v>
      </c>
      <c r="B18" s="10" t="s">
        <v>59</v>
      </c>
      <c r="C18" s="11">
        <v>108</v>
      </c>
      <c r="D18" s="12">
        <v>4894.5726729999997</v>
      </c>
    </row>
    <row r="19" spans="1:4" ht="18" customHeight="1">
      <c r="A19" s="19">
        <v>11</v>
      </c>
      <c r="B19" s="10" t="s">
        <v>55</v>
      </c>
      <c r="C19" s="11">
        <v>660</v>
      </c>
      <c r="D19" s="12">
        <v>4598.7531881900004</v>
      </c>
    </row>
    <row r="20" spans="1:4" ht="18" customHeight="1">
      <c r="A20" s="19">
        <v>12</v>
      </c>
      <c r="B20" s="10" t="s">
        <v>53</v>
      </c>
      <c r="C20" s="11">
        <v>529</v>
      </c>
      <c r="D20" s="12">
        <v>3844.0713773900002</v>
      </c>
    </row>
    <row r="21" spans="1:4" ht="18" customHeight="1">
      <c r="A21" s="19">
        <v>13</v>
      </c>
      <c r="B21" s="10" t="s">
        <v>60</v>
      </c>
      <c r="C21" s="11">
        <v>141</v>
      </c>
      <c r="D21" s="12">
        <v>3423.2031149999998</v>
      </c>
    </row>
    <row r="22" spans="1:4" ht="18" customHeight="1">
      <c r="A22" s="19">
        <v>14</v>
      </c>
      <c r="B22" s="10" t="s">
        <v>57</v>
      </c>
      <c r="C22" s="11">
        <v>83</v>
      </c>
      <c r="D22" s="12">
        <v>3042.465209</v>
      </c>
    </row>
    <row r="23" spans="1:4" ht="18" customHeight="1">
      <c r="A23" s="19">
        <v>15</v>
      </c>
      <c r="B23" s="10" t="s">
        <v>58</v>
      </c>
      <c r="C23" s="11">
        <v>152</v>
      </c>
      <c r="D23" s="12">
        <v>1749.9304807400001</v>
      </c>
    </row>
    <row r="24" spans="1:4" ht="18" customHeight="1">
      <c r="A24" s="19">
        <v>16</v>
      </c>
      <c r="B24" s="10" t="s">
        <v>56</v>
      </c>
      <c r="C24" s="11">
        <v>582</v>
      </c>
      <c r="D24" s="12">
        <v>1042.10228534</v>
      </c>
    </row>
    <row r="25" spans="1:4" ht="18" customHeight="1">
      <c r="A25" s="19">
        <v>17</v>
      </c>
      <c r="B25" s="10" t="s">
        <v>51</v>
      </c>
      <c r="C25" s="11">
        <v>92</v>
      </c>
      <c r="D25" s="12">
        <v>920.91518499999995</v>
      </c>
    </row>
    <row r="26" spans="1:4" ht="18" customHeight="1">
      <c r="A26" s="19">
        <v>18</v>
      </c>
      <c r="B26" s="10" t="s">
        <v>61</v>
      </c>
      <c r="C26" s="11">
        <v>147</v>
      </c>
      <c r="D26" s="12">
        <v>723.68116299999997</v>
      </c>
    </row>
    <row r="27" spans="1:4">
      <c r="A27" s="19">
        <v>19</v>
      </c>
      <c r="B27" s="10" t="s">
        <v>205</v>
      </c>
      <c r="C27" s="11">
        <v>7</v>
      </c>
      <c r="D27" s="12">
        <v>11.071044000000001</v>
      </c>
    </row>
    <row r="28" spans="1:4" ht="17.25" customHeight="1">
      <c r="A28" s="202" t="s">
        <v>206</v>
      </c>
      <c r="B28" s="202"/>
      <c r="C28" s="13">
        <f>SUM(C9:C27)</f>
        <v>37541</v>
      </c>
      <c r="D28" s="14">
        <f>SUM(D9:D27)</f>
        <v>449477.23268454993</v>
      </c>
    </row>
    <row r="29" spans="1:4" ht="15.75" customHeight="1"/>
    <row r="30" spans="1:4" ht="12.75" customHeight="1"/>
    <row r="31" spans="1:4" ht="12.75" customHeight="1"/>
    <row r="32" spans="1:4" ht="12.75" customHeight="1"/>
    <row r="33" spans="1:5" ht="12.75" customHeight="1"/>
    <row r="34" spans="1:5" ht="24" customHeight="1">
      <c r="A34" s="203" t="s">
        <v>279</v>
      </c>
      <c r="B34" s="203"/>
      <c r="C34" s="203"/>
      <c r="D34" s="203"/>
    </row>
    <row r="35" spans="1:5" ht="12" customHeight="1">
      <c r="A35" s="206" t="str">
        <f>A6</f>
        <v>(Lũy kế các dự án còn hiệu lực đến ngày 20/06/2023)</v>
      </c>
      <c r="B35" s="206"/>
      <c r="C35" s="206"/>
      <c r="D35" s="206"/>
    </row>
    <row r="36" spans="1:5" ht="15.75" customHeight="1"/>
    <row r="37" spans="1:5" ht="47.25">
      <c r="A37" s="6" t="s">
        <v>201</v>
      </c>
      <c r="B37" s="7" t="s">
        <v>207</v>
      </c>
      <c r="C37" s="8" t="s">
        <v>203</v>
      </c>
      <c r="D37" s="9" t="s">
        <v>208</v>
      </c>
    </row>
    <row r="38" spans="1:5" ht="18" customHeight="1">
      <c r="A38" s="19">
        <v>1</v>
      </c>
      <c r="B38" s="10" t="s">
        <v>67</v>
      </c>
      <c r="C38" s="11">
        <v>9713</v>
      </c>
      <c r="D38" s="12">
        <v>81996.958026549997</v>
      </c>
    </row>
    <row r="39" spans="1:5" ht="18" customHeight="1">
      <c r="A39" s="19">
        <v>2</v>
      </c>
      <c r="B39" s="10" t="s">
        <v>64</v>
      </c>
      <c r="C39" s="11">
        <v>3273</v>
      </c>
      <c r="D39" s="12">
        <v>73435.766764180007</v>
      </c>
    </row>
    <row r="40" spans="1:5" ht="18" customHeight="1">
      <c r="A40" s="19">
        <v>3</v>
      </c>
      <c r="B40" s="10" t="s">
        <v>66</v>
      </c>
      <c r="C40" s="11">
        <v>5116</v>
      </c>
      <c r="D40" s="12">
        <v>69902.158664309987</v>
      </c>
    </row>
    <row r="41" spans="1:5" ht="18" customHeight="1">
      <c r="A41" s="19">
        <v>4</v>
      </c>
      <c r="B41" s="10" t="s">
        <v>68</v>
      </c>
      <c r="C41" s="11">
        <v>2994</v>
      </c>
      <c r="D41" s="12">
        <v>37370.072042920001</v>
      </c>
    </row>
    <row r="42" spans="1:5" ht="18" customHeight="1">
      <c r="A42" s="19">
        <v>5</v>
      </c>
      <c r="B42" s="10" t="s">
        <v>69</v>
      </c>
      <c r="C42" s="11">
        <v>2276</v>
      </c>
      <c r="D42" s="12">
        <v>30384.813190450008</v>
      </c>
    </row>
    <row r="43" spans="1:5" ht="18" customHeight="1">
      <c r="A43" s="19">
        <v>6</v>
      </c>
      <c r="B43" s="10" t="s">
        <v>65</v>
      </c>
      <c r="C43" s="11">
        <v>3791</v>
      </c>
      <c r="D43" s="12">
        <v>25182.06078150999</v>
      </c>
    </row>
    <row r="44" spans="1:5" ht="18" customHeight="1">
      <c r="A44" s="19">
        <v>7</v>
      </c>
      <c r="B44" s="10" t="s">
        <v>70</v>
      </c>
      <c r="C44" s="11">
        <v>901</v>
      </c>
      <c r="D44" s="12">
        <v>22677.015742199768</v>
      </c>
    </row>
    <row r="45" spans="1:5" ht="18" customHeight="1">
      <c r="A45" s="19">
        <v>8</v>
      </c>
      <c r="B45" s="10" t="s">
        <v>73</v>
      </c>
      <c r="C45" s="11">
        <v>427</v>
      </c>
      <c r="D45" s="12">
        <v>14113.66175768</v>
      </c>
    </row>
    <row r="46" spans="1:5" ht="18" customHeight="1">
      <c r="A46" s="19">
        <v>9</v>
      </c>
      <c r="B46" s="10" t="s">
        <v>76</v>
      </c>
      <c r="C46" s="11">
        <v>695</v>
      </c>
      <c r="D46" s="12">
        <v>13170.447784350001</v>
      </c>
    </row>
    <row r="47" spans="1:5" ht="18" customHeight="1">
      <c r="A47" s="19">
        <v>10</v>
      </c>
      <c r="B47" s="10" t="s">
        <v>71</v>
      </c>
      <c r="C47" s="11">
        <v>722</v>
      </c>
      <c r="D47" s="12">
        <v>13085.226933590002</v>
      </c>
      <c r="E47" s="208" t="e">
        <f>D44+#REF!</f>
        <v>#REF!</v>
      </c>
    </row>
    <row r="48" spans="1:5" ht="18" customHeight="1">
      <c r="A48" s="19">
        <v>11</v>
      </c>
      <c r="B48" s="10" t="s">
        <v>75</v>
      </c>
      <c r="C48" s="11">
        <v>1270</v>
      </c>
      <c r="D48" s="12">
        <v>11729.08667717</v>
      </c>
    </row>
    <row r="49" spans="1:4" ht="18" customHeight="1">
      <c r="A49" s="19">
        <v>12</v>
      </c>
      <c r="B49" s="10" t="s">
        <v>79</v>
      </c>
      <c r="C49" s="11">
        <v>441</v>
      </c>
      <c r="D49" s="12">
        <v>9658.8952237600006</v>
      </c>
    </row>
    <row r="50" spans="1:4" ht="18" customHeight="1">
      <c r="A50" s="19">
        <v>13</v>
      </c>
      <c r="B50" s="10" t="s">
        <v>81</v>
      </c>
      <c r="C50" s="11">
        <v>131</v>
      </c>
      <c r="D50" s="12">
        <v>6793.4141079999999</v>
      </c>
    </row>
    <row r="51" spans="1:4" ht="18" customHeight="1">
      <c r="A51" s="19">
        <v>14</v>
      </c>
      <c r="B51" s="10" t="s">
        <v>83</v>
      </c>
      <c r="C51" s="11">
        <v>250</v>
      </c>
      <c r="D51" s="12">
        <v>4827.6516688299998</v>
      </c>
    </row>
    <row r="52" spans="1:4" ht="18" customHeight="1">
      <c r="A52" s="19">
        <v>15</v>
      </c>
      <c r="B52" s="10" t="s">
        <v>74</v>
      </c>
      <c r="C52" s="11">
        <v>530</v>
      </c>
      <c r="D52" s="12">
        <v>4262.1195858700003</v>
      </c>
    </row>
    <row r="53" spans="1:4" ht="18" customHeight="1">
      <c r="A53" s="19">
        <v>16</v>
      </c>
      <c r="B53" s="10" t="s">
        <v>78</v>
      </c>
      <c r="C53" s="11">
        <v>673</v>
      </c>
      <c r="D53" s="12">
        <v>3811.4939260000001</v>
      </c>
    </row>
    <row r="54" spans="1:4" ht="18" customHeight="1">
      <c r="A54" s="19">
        <v>17</v>
      </c>
      <c r="B54" s="10" t="s">
        <v>85</v>
      </c>
      <c r="C54" s="11">
        <v>61</v>
      </c>
      <c r="D54" s="12">
        <v>2617.1178500000001</v>
      </c>
    </row>
    <row r="55" spans="1:4" ht="18" customHeight="1">
      <c r="A55" s="19">
        <v>18</v>
      </c>
      <c r="B55" s="10" t="s">
        <v>84</v>
      </c>
      <c r="C55" s="11">
        <v>456</v>
      </c>
      <c r="D55" s="12">
        <v>2525.95558867</v>
      </c>
    </row>
    <row r="56" spans="1:4" ht="18" customHeight="1">
      <c r="A56" s="19">
        <v>19</v>
      </c>
      <c r="B56" s="10" t="s">
        <v>82</v>
      </c>
      <c r="C56" s="11">
        <v>297</v>
      </c>
      <c r="D56" s="12">
        <v>2099.7919413200002</v>
      </c>
    </row>
    <row r="57" spans="1:4" ht="18" customHeight="1">
      <c r="A57" s="19">
        <v>20</v>
      </c>
      <c r="B57" s="10" t="s">
        <v>77</v>
      </c>
      <c r="C57" s="11">
        <v>602</v>
      </c>
      <c r="D57" s="12">
        <v>1992.8512519999999</v>
      </c>
    </row>
    <row r="58" spans="1:4" ht="18" customHeight="1">
      <c r="A58" s="19">
        <v>21</v>
      </c>
      <c r="B58" s="10" t="s">
        <v>100</v>
      </c>
      <c r="C58" s="11">
        <v>163</v>
      </c>
      <c r="D58" s="12">
        <v>1976.774279</v>
      </c>
    </row>
    <row r="59" spans="1:4" ht="18" customHeight="1">
      <c r="A59" s="19">
        <v>22</v>
      </c>
      <c r="B59" s="10" t="s">
        <v>89</v>
      </c>
      <c r="C59" s="11">
        <v>207</v>
      </c>
      <c r="D59" s="12">
        <v>1906.27326578</v>
      </c>
    </row>
    <row r="60" spans="1:4" ht="18" customHeight="1">
      <c r="A60" s="19">
        <v>23</v>
      </c>
      <c r="B60" s="10" t="s">
        <v>105</v>
      </c>
      <c r="C60" s="11">
        <v>89</v>
      </c>
      <c r="D60" s="12">
        <v>1098.2183313</v>
      </c>
    </row>
    <row r="61" spans="1:4" ht="18" customHeight="1">
      <c r="A61" s="19">
        <v>24</v>
      </c>
      <c r="B61" s="10" t="s">
        <v>88</v>
      </c>
      <c r="C61" s="11">
        <v>370</v>
      </c>
      <c r="D61" s="12">
        <v>1037.6520043600001</v>
      </c>
    </row>
    <row r="62" spans="1:4" ht="18" customHeight="1">
      <c r="A62" s="19">
        <v>25</v>
      </c>
      <c r="B62" s="10" t="s">
        <v>92</v>
      </c>
      <c r="C62" s="11">
        <v>20</v>
      </c>
      <c r="D62" s="12">
        <v>975.65800000000002</v>
      </c>
    </row>
    <row r="63" spans="1:4" ht="18" customHeight="1">
      <c r="A63" s="19">
        <v>26</v>
      </c>
      <c r="B63" s="10" t="s">
        <v>101</v>
      </c>
      <c r="C63" s="11">
        <v>34</v>
      </c>
      <c r="D63" s="12">
        <v>974.25907248999999</v>
      </c>
    </row>
    <row r="64" spans="1:4" ht="18" customHeight="1">
      <c r="A64" s="19">
        <v>27</v>
      </c>
      <c r="B64" s="10" t="s">
        <v>95</v>
      </c>
      <c r="C64" s="11">
        <v>175</v>
      </c>
      <c r="D64" s="12">
        <v>971.17305845999999</v>
      </c>
    </row>
    <row r="65" spans="1:4" ht="18" customHeight="1">
      <c r="A65" s="19">
        <v>28</v>
      </c>
      <c r="B65" s="10" t="s">
        <v>209</v>
      </c>
      <c r="C65" s="11">
        <v>155</v>
      </c>
      <c r="D65" s="12">
        <v>945.42289800000003</v>
      </c>
    </row>
    <row r="66" spans="1:4" ht="18" customHeight="1">
      <c r="A66" s="19">
        <v>29</v>
      </c>
      <c r="B66" s="10" t="s">
        <v>117</v>
      </c>
      <c r="C66" s="11">
        <v>104</v>
      </c>
      <c r="D66" s="12">
        <v>680.49286099999995</v>
      </c>
    </row>
    <row r="67" spans="1:4" ht="18" customHeight="1">
      <c r="A67" s="19">
        <v>30</v>
      </c>
      <c r="B67" s="10" t="s">
        <v>115</v>
      </c>
      <c r="C67" s="11">
        <v>113</v>
      </c>
      <c r="D67" s="12">
        <v>645.81100486000003</v>
      </c>
    </row>
    <row r="68" spans="1:4" ht="18" customHeight="1">
      <c r="A68" s="19">
        <v>31</v>
      </c>
      <c r="B68" s="10" t="s">
        <v>94</v>
      </c>
      <c r="C68" s="11">
        <v>92</v>
      </c>
      <c r="D68" s="12">
        <v>607.72401580999997</v>
      </c>
    </row>
    <row r="69" spans="1:4" ht="18" customHeight="1">
      <c r="A69" s="19">
        <v>32</v>
      </c>
      <c r="B69" s="10" t="s">
        <v>211</v>
      </c>
      <c r="C69" s="11">
        <v>13</v>
      </c>
      <c r="D69" s="12">
        <v>587.43466699999999</v>
      </c>
    </row>
    <row r="70" spans="1:4" ht="18" customHeight="1">
      <c r="A70" s="19">
        <v>33</v>
      </c>
      <c r="B70" s="10" t="s">
        <v>103</v>
      </c>
      <c r="C70" s="11">
        <v>147</v>
      </c>
      <c r="D70" s="12">
        <v>472.82689399999998</v>
      </c>
    </row>
    <row r="71" spans="1:4" ht="18" customHeight="1">
      <c r="A71" s="19">
        <v>34</v>
      </c>
      <c r="B71" s="10" t="s">
        <v>121</v>
      </c>
      <c r="C71" s="11">
        <v>27</v>
      </c>
      <c r="D71" s="12">
        <v>469.59490699999998</v>
      </c>
    </row>
    <row r="72" spans="1:4" ht="18" customHeight="1">
      <c r="A72" s="19">
        <v>35</v>
      </c>
      <c r="B72" s="10" t="s">
        <v>210</v>
      </c>
      <c r="C72" s="11">
        <v>63</v>
      </c>
      <c r="D72" s="12">
        <v>436.33775300000002</v>
      </c>
    </row>
    <row r="73" spans="1:4" ht="18" customHeight="1">
      <c r="A73" s="19">
        <v>36</v>
      </c>
      <c r="B73" s="10" t="s">
        <v>72</v>
      </c>
      <c r="C73" s="11">
        <v>30</v>
      </c>
      <c r="D73" s="12">
        <v>422.98416400000002</v>
      </c>
    </row>
    <row r="74" spans="1:4" ht="18" customHeight="1">
      <c r="A74" s="19">
        <v>37</v>
      </c>
      <c r="B74" s="10" t="s">
        <v>87</v>
      </c>
      <c r="C74" s="11">
        <v>23</v>
      </c>
      <c r="D74" s="12">
        <v>333.116829</v>
      </c>
    </row>
    <row r="75" spans="1:4" ht="18" customHeight="1">
      <c r="A75" s="19">
        <v>38</v>
      </c>
      <c r="B75" s="10" t="s">
        <v>86</v>
      </c>
      <c r="C75" s="11">
        <v>36</v>
      </c>
      <c r="D75" s="12">
        <v>303.772603</v>
      </c>
    </row>
    <row r="76" spans="1:4" ht="18" customHeight="1">
      <c r="A76" s="19">
        <v>39</v>
      </c>
      <c r="B76" s="10" t="s">
        <v>112</v>
      </c>
      <c r="C76" s="11">
        <v>51</v>
      </c>
      <c r="D76" s="12">
        <v>208.32735</v>
      </c>
    </row>
    <row r="77" spans="1:4" ht="18" customHeight="1">
      <c r="A77" s="19">
        <v>40</v>
      </c>
      <c r="B77" s="10" t="s">
        <v>212</v>
      </c>
      <c r="C77" s="11">
        <v>56</v>
      </c>
      <c r="D77" s="12">
        <v>193.906003</v>
      </c>
    </row>
    <row r="78" spans="1:4" ht="18" customHeight="1">
      <c r="A78" s="19">
        <v>41</v>
      </c>
      <c r="B78" s="10" t="s">
        <v>124</v>
      </c>
      <c r="C78" s="11">
        <v>18</v>
      </c>
      <c r="D78" s="12">
        <v>193.468389</v>
      </c>
    </row>
    <row r="79" spans="1:4" ht="18" customHeight="1">
      <c r="A79" s="19">
        <v>42</v>
      </c>
      <c r="B79" s="10" t="s">
        <v>80</v>
      </c>
      <c r="C79" s="11">
        <v>24</v>
      </c>
      <c r="D79" s="12">
        <v>180.09</v>
      </c>
    </row>
    <row r="80" spans="1:4" ht="18" customHeight="1">
      <c r="A80" s="19">
        <v>43</v>
      </c>
      <c r="B80" s="10" t="s">
        <v>213</v>
      </c>
      <c r="C80" s="11">
        <v>2</v>
      </c>
      <c r="D80" s="12">
        <v>172</v>
      </c>
    </row>
    <row r="81" spans="1:4" ht="18" customHeight="1">
      <c r="A81" s="19">
        <v>44</v>
      </c>
      <c r="B81" s="10" t="s">
        <v>113</v>
      </c>
      <c r="C81" s="11">
        <v>41</v>
      </c>
      <c r="D81" s="12">
        <v>147.997333</v>
      </c>
    </row>
    <row r="82" spans="1:4" ht="18" customHeight="1">
      <c r="A82" s="19">
        <v>45</v>
      </c>
      <c r="B82" s="10" t="s">
        <v>120</v>
      </c>
      <c r="C82" s="11">
        <v>92</v>
      </c>
      <c r="D82" s="12">
        <v>143.71426700000001</v>
      </c>
    </row>
    <row r="83" spans="1:4" ht="18" customHeight="1">
      <c r="A83" s="19">
        <v>46</v>
      </c>
      <c r="B83" s="10" t="s">
        <v>130</v>
      </c>
      <c r="C83" s="11">
        <v>16</v>
      </c>
      <c r="D83" s="12">
        <v>140.88177400000001</v>
      </c>
    </row>
    <row r="84" spans="1:4" ht="18" customHeight="1">
      <c r="A84" s="19">
        <v>47</v>
      </c>
      <c r="B84" s="10" t="s">
        <v>97</v>
      </c>
      <c r="C84" s="11">
        <v>40</v>
      </c>
      <c r="D84" s="12">
        <v>140.65206699999999</v>
      </c>
    </row>
    <row r="85" spans="1:4" ht="18" customHeight="1">
      <c r="A85" s="19">
        <v>48</v>
      </c>
      <c r="B85" s="10" t="s">
        <v>215</v>
      </c>
      <c r="C85" s="11">
        <v>4</v>
      </c>
      <c r="D85" s="12">
        <v>118.4</v>
      </c>
    </row>
    <row r="86" spans="1:4" ht="18" customHeight="1">
      <c r="A86" s="19">
        <v>49</v>
      </c>
      <c r="B86" s="10" t="s">
        <v>214</v>
      </c>
      <c r="C86" s="11">
        <v>8</v>
      </c>
      <c r="D86" s="12">
        <v>106.313075</v>
      </c>
    </row>
    <row r="87" spans="1:4" ht="18" customHeight="1">
      <c r="A87" s="19">
        <v>50</v>
      </c>
      <c r="B87" s="10" t="s">
        <v>119</v>
      </c>
      <c r="C87" s="11">
        <v>41</v>
      </c>
      <c r="D87" s="12">
        <v>92.383690000000001</v>
      </c>
    </row>
    <row r="88" spans="1:4" ht="18" customHeight="1">
      <c r="A88" s="19">
        <v>51</v>
      </c>
      <c r="B88" s="10" t="s">
        <v>137</v>
      </c>
      <c r="C88" s="11">
        <v>22</v>
      </c>
      <c r="D88" s="12">
        <v>72.281854999999993</v>
      </c>
    </row>
    <row r="89" spans="1:4" ht="18" customHeight="1">
      <c r="A89" s="19">
        <v>52</v>
      </c>
      <c r="B89" s="10" t="s">
        <v>91</v>
      </c>
      <c r="C89" s="11">
        <v>37</v>
      </c>
      <c r="D89" s="12">
        <v>71.390589000000006</v>
      </c>
    </row>
    <row r="90" spans="1:4" ht="18" customHeight="1">
      <c r="A90" s="19">
        <v>53</v>
      </c>
      <c r="B90" s="10" t="s">
        <v>109</v>
      </c>
      <c r="C90" s="11">
        <v>10</v>
      </c>
      <c r="D90" s="12">
        <v>71.108528000000007</v>
      </c>
    </row>
    <row r="91" spans="1:4" ht="18" customHeight="1">
      <c r="A91" s="19">
        <v>54</v>
      </c>
      <c r="B91" s="10" t="s">
        <v>98</v>
      </c>
      <c r="C91" s="11">
        <v>30</v>
      </c>
      <c r="D91" s="12">
        <v>69.850048999999999</v>
      </c>
    </row>
    <row r="92" spans="1:4" ht="18" customHeight="1">
      <c r="A92" s="19">
        <v>55</v>
      </c>
      <c r="B92" s="10" t="s">
        <v>217</v>
      </c>
      <c r="C92" s="11">
        <v>4</v>
      </c>
      <c r="D92" s="12">
        <v>56.703420000000001</v>
      </c>
    </row>
    <row r="93" spans="1:4" ht="18" customHeight="1">
      <c r="A93" s="19">
        <v>56</v>
      </c>
      <c r="B93" s="10" t="s">
        <v>220</v>
      </c>
      <c r="C93" s="11">
        <v>14</v>
      </c>
      <c r="D93" s="12">
        <v>52.49</v>
      </c>
    </row>
    <row r="94" spans="1:4" ht="18" customHeight="1">
      <c r="A94" s="19">
        <v>57</v>
      </c>
      <c r="B94" s="10" t="s">
        <v>218</v>
      </c>
      <c r="C94" s="11">
        <v>4</v>
      </c>
      <c r="D94" s="12">
        <v>47.6</v>
      </c>
    </row>
    <row r="95" spans="1:4" ht="18" customHeight="1">
      <c r="A95" s="19">
        <v>58</v>
      </c>
      <c r="B95" s="10" t="s">
        <v>219</v>
      </c>
      <c r="C95" s="11">
        <v>1</v>
      </c>
      <c r="D95" s="12">
        <v>45</v>
      </c>
    </row>
    <row r="96" spans="1:4" ht="18" customHeight="1">
      <c r="A96" s="19">
        <v>59</v>
      </c>
      <c r="B96" s="10" t="s">
        <v>114</v>
      </c>
      <c r="C96" s="11">
        <v>38</v>
      </c>
      <c r="D96" s="12">
        <v>43.757379</v>
      </c>
    </row>
    <row r="97" spans="1:4" ht="18" customHeight="1">
      <c r="A97" s="19">
        <v>60</v>
      </c>
      <c r="B97" s="10" t="s">
        <v>108</v>
      </c>
      <c r="C97" s="11">
        <v>29</v>
      </c>
      <c r="D97" s="12">
        <v>42.500718999999997</v>
      </c>
    </row>
    <row r="98" spans="1:4" ht="18" customHeight="1">
      <c r="A98" s="19">
        <v>61</v>
      </c>
      <c r="B98" s="10" t="s">
        <v>269</v>
      </c>
      <c r="C98" s="11">
        <v>1</v>
      </c>
      <c r="D98" s="12">
        <v>40.772531999999998</v>
      </c>
    </row>
    <row r="99" spans="1:4" ht="18" customHeight="1">
      <c r="A99" s="19">
        <v>62</v>
      </c>
      <c r="B99" s="10" t="s">
        <v>106</v>
      </c>
      <c r="C99" s="11">
        <v>4</v>
      </c>
      <c r="D99" s="12">
        <v>39.905000000000001</v>
      </c>
    </row>
    <row r="100" spans="1:4" ht="18" customHeight="1">
      <c r="A100" s="19">
        <v>63</v>
      </c>
      <c r="B100" s="10" t="s">
        <v>230</v>
      </c>
      <c r="C100" s="11">
        <v>3</v>
      </c>
      <c r="D100" s="12">
        <v>38.923756210000001</v>
      </c>
    </row>
    <row r="101" spans="1:4" ht="18" customHeight="1">
      <c r="A101" s="19">
        <v>64</v>
      </c>
      <c r="B101" s="10" t="s">
        <v>221</v>
      </c>
      <c r="C101" s="11">
        <v>9</v>
      </c>
      <c r="D101" s="12">
        <v>38.076000000000001</v>
      </c>
    </row>
    <row r="102" spans="1:4" ht="18" customHeight="1">
      <c r="A102" s="19">
        <v>65</v>
      </c>
      <c r="B102" s="10" t="s">
        <v>222</v>
      </c>
      <c r="C102" s="11">
        <v>1</v>
      </c>
      <c r="D102" s="12">
        <v>35</v>
      </c>
    </row>
    <row r="103" spans="1:4" ht="18" customHeight="1">
      <c r="A103" s="19">
        <v>66</v>
      </c>
      <c r="B103" s="10" t="s">
        <v>93</v>
      </c>
      <c r="C103" s="11">
        <v>67</v>
      </c>
      <c r="D103" s="12">
        <v>34.288094999999998</v>
      </c>
    </row>
    <row r="104" spans="1:4" ht="18" customHeight="1">
      <c r="A104" s="19">
        <v>67</v>
      </c>
      <c r="B104" s="10" t="s">
        <v>139</v>
      </c>
      <c r="C104" s="11">
        <v>3</v>
      </c>
      <c r="D104" s="12">
        <v>32.252552000000001</v>
      </c>
    </row>
    <row r="105" spans="1:4" ht="18" customHeight="1">
      <c r="A105" s="19">
        <v>68</v>
      </c>
      <c r="B105" s="10" t="s">
        <v>223</v>
      </c>
      <c r="C105" s="11">
        <v>14</v>
      </c>
      <c r="D105" s="12">
        <v>31.320467000000001</v>
      </c>
    </row>
    <row r="106" spans="1:4" ht="18" customHeight="1">
      <c r="A106" s="19">
        <v>69</v>
      </c>
      <c r="B106" s="10" t="s">
        <v>96</v>
      </c>
      <c r="C106" s="11">
        <v>27</v>
      </c>
      <c r="D106" s="12">
        <v>30.44318221</v>
      </c>
    </row>
    <row r="107" spans="1:4" ht="18" customHeight="1">
      <c r="A107" s="19">
        <v>70</v>
      </c>
      <c r="B107" s="10" t="s">
        <v>126</v>
      </c>
      <c r="C107" s="11">
        <v>6</v>
      </c>
      <c r="D107" s="12">
        <v>27.283180999999999</v>
      </c>
    </row>
    <row r="108" spans="1:4" ht="18" customHeight="1">
      <c r="A108" s="19">
        <v>71</v>
      </c>
      <c r="B108" s="10" t="s">
        <v>110</v>
      </c>
      <c r="C108" s="11">
        <v>34</v>
      </c>
      <c r="D108" s="12">
        <v>24.439590940000002</v>
      </c>
    </row>
    <row r="109" spans="1:4" ht="18" customHeight="1">
      <c r="A109" s="19">
        <v>72</v>
      </c>
      <c r="B109" s="10" t="s">
        <v>224</v>
      </c>
      <c r="C109" s="11">
        <v>2</v>
      </c>
      <c r="D109" s="12">
        <v>22.5</v>
      </c>
    </row>
    <row r="110" spans="1:4" ht="18" customHeight="1">
      <c r="A110" s="19">
        <v>73</v>
      </c>
      <c r="B110" s="10" t="s">
        <v>142</v>
      </c>
      <c r="C110" s="11">
        <v>7</v>
      </c>
      <c r="D110" s="12">
        <v>21.088303</v>
      </c>
    </row>
    <row r="111" spans="1:4" ht="18" customHeight="1">
      <c r="A111" s="19">
        <v>74</v>
      </c>
      <c r="B111" s="10" t="s">
        <v>225</v>
      </c>
      <c r="C111" s="11">
        <v>3</v>
      </c>
      <c r="D111" s="12">
        <v>20.774493</v>
      </c>
    </row>
    <row r="112" spans="1:4" ht="18" customHeight="1">
      <c r="A112" s="19">
        <v>75</v>
      </c>
      <c r="B112" s="10" t="s">
        <v>111</v>
      </c>
      <c r="C112" s="11">
        <v>3</v>
      </c>
      <c r="D112" s="12">
        <v>20.315000000000001</v>
      </c>
    </row>
    <row r="113" spans="1:4" ht="18" customHeight="1">
      <c r="A113" s="19">
        <v>76</v>
      </c>
      <c r="B113" s="10" t="s">
        <v>227</v>
      </c>
      <c r="C113" s="11">
        <v>5</v>
      </c>
      <c r="D113" s="12">
        <v>18.623280000000001</v>
      </c>
    </row>
    <row r="114" spans="1:4" ht="18" customHeight="1">
      <c r="A114" s="19">
        <v>77</v>
      </c>
      <c r="B114" s="10" t="s">
        <v>226</v>
      </c>
      <c r="C114" s="11">
        <v>4</v>
      </c>
      <c r="D114" s="12">
        <v>16.598061999999999</v>
      </c>
    </row>
    <row r="115" spans="1:4" ht="18" customHeight="1">
      <c r="A115" s="19">
        <v>78</v>
      </c>
      <c r="B115" s="10" t="s">
        <v>228</v>
      </c>
      <c r="C115" s="11">
        <v>2</v>
      </c>
      <c r="D115" s="12">
        <v>10.278</v>
      </c>
    </row>
    <row r="116" spans="1:4" ht="18" customHeight="1">
      <c r="A116" s="19">
        <v>79</v>
      </c>
      <c r="B116" s="10" t="s">
        <v>102</v>
      </c>
      <c r="C116" s="11">
        <v>7</v>
      </c>
      <c r="D116" s="12">
        <v>9.2663989999999998</v>
      </c>
    </row>
    <row r="117" spans="1:4" ht="18" customHeight="1">
      <c r="A117" s="19">
        <v>80</v>
      </c>
      <c r="B117" s="10" t="s">
        <v>129</v>
      </c>
      <c r="C117" s="11">
        <v>2</v>
      </c>
      <c r="D117" s="12">
        <v>8.0431500000000007</v>
      </c>
    </row>
    <row r="118" spans="1:4" ht="18" customHeight="1">
      <c r="A118" s="19">
        <v>81</v>
      </c>
      <c r="B118" s="10" t="s">
        <v>216</v>
      </c>
      <c r="C118" s="11">
        <v>3</v>
      </c>
      <c r="D118" s="12">
        <v>7.75</v>
      </c>
    </row>
    <row r="119" spans="1:4" ht="18" customHeight="1">
      <c r="A119" s="19">
        <v>82</v>
      </c>
      <c r="B119" s="10" t="s">
        <v>229</v>
      </c>
      <c r="C119" s="11">
        <v>4</v>
      </c>
      <c r="D119" s="12">
        <v>7.0309999999999997</v>
      </c>
    </row>
    <row r="120" spans="1:4" ht="18" customHeight="1">
      <c r="A120" s="19">
        <v>83</v>
      </c>
      <c r="B120" s="10" t="s">
        <v>99</v>
      </c>
      <c r="C120" s="11">
        <v>40</v>
      </c>
      <c r="D120" s="12">
        <v>3.8912499999999999</v>
      </c>
    </row>
    <row r="121" spans="1:4" ht="18" customHeight="1">
      <c r="A121" s="19">
        <v>84</v>
      </c>
      <c r="B121" s="10" t="s">
        <v>135</v>
      </c>
      <c r="C121" s="11">
        <v>6</v>
      </c>
      <c r="D121" s="12">
        <v>3.8275060000000001</v>
      </c>
    </row>
    <row r="122" spans="1:4" ht="18" customHeight="1">
      <c r="A122" s="19">
        <v>85</v>
      </c>
      <c r="B122" s="10" t="s">
        <v>231</v>
      </c>
      <c r="C122" s="11">
        <v>1</v>
      </c>
      <c r="D122" s="12">
        <v>3.8</v>
      </c>
    </row>
    <row r="123" spans="1:4" ht="18" customHeight="1">
      <c r="A123" s="19">
        <v>86</v>
      </c>
      <c r="B123" s="10" t="s">
        <v>284</v>
      </c>
      <c r="C123" s="11">
        <v>1</v>
      </c>
      <c r="D123" s="12">
        <v>3.225806</v>
      </c>
    </row>
    <row r="124" spans="1:4" ht="18" customHeight="1">
      <c r="A124" s="19">
        <v>87</v>
      </c>
      <c r="B124" s="10" t="s">
        <v>232</v>
      </c>
      <c r="C124" s="11">
        <v>4</v>
      </c>
      <c r="D124" s="12">
        <v>3.2161849999999998</v>
      </c>
    </row>
    <row r="125" spans="1:4" ht="18" customHeight="1">
      <c r="A125" s="19">
        <v>88</v>
      </c>
      <c r="B125" s="10" t="s">
        <v>233</v>
      </c>
      <c r="C125" s="11">
        <v>2</v>
      </c>
      <c r="D125" s="12">
        <v>3.1</v>
      </c>
    </row>
    <row r="126" spans="1:4" ht="18" customHeight="1">
      <c r="A126" s="19">
        <v>89</v>
      </c>
      <c r="B126" s="10" t="s">
        <v>118</v>
      </c>
      <c r="C126" s="11">
        <v>22</v>
      </c>
      <c r="D126" s="12">
        <v>2.8710100000000001</v>
      </c>
    </row>
    <row r="127" spans="1:4" ht="18" customHeight="1">
      <c r="A127" s="19">
        <v>90</v>
      </c>
      <c r="B127" s="10" t="s">
        <v>234</v>
      </c>
      <c r="C127" s="11">
        <v>3</v>
      </c>
      <c r="D127" s="12">
        <v>2.27</v>
      </c>
    </row>
    <row r="128" spans="1:4" ht="18" customHeight="1">
      <c r="A128" s="19">
        <v>91</v>
      </c>
      <c r="B128" s="10" t="s">
        <v>235</v>
      </c>
      <c r="C128" s="11">
        <v>2</v>
      </c>
      <c r="D128" s="12">
        <v>1.5845</v>
      </c>
    </row>
    <row r="129" spans="1:4" ht="18" customHeight="1">
      <c r="A129" s="19">
        <v>92</v>
      </c>
      <c r="B129" s="10" t="s">
        <v>144</v>
      </c>
      <c r="C129" s="11">
        <v>5</v>
      </c>
      <c r="D129" s="12">
        <v>1.556643</v>
      </c>
    </row>
    <row r="130" spans="1:4" ht="18" customHeight="1">
      <c r="A130" s="19">
        <v>93</v>
      </c>
      <c r="B130" s="10" t="s">
        <v>236</v>
      </c>
      <c r="C130" s="11">
        <v>3</v>
      </c>
      <c r="D130" s="12">
        <v>1.4043000000000001</v>
      </c>
    </row>
    <row r="131" spans="1:4" ht="18" customHeight="1">
      <c r="A131" s="19">
        <v>94</v>
      </c>
      <c r="B131" s="10" t="s">
        <v>107</v>
      </c>
      <c r="C131" s="11">
        <v>6</v>
      </c>
      <c r="D131" s="12">
        <v>1.2845420000000001</v>
      </c>
    </row>
    <row r="132" spans="1:4" ht="18" customHeight="1">
      <c r="A132" s="19">
        <v>95</v>
      </c>
      <c r="B132" s="10" t="s">
        <v>277</v>
      </c>
      <c r="C132" s="11">
        <v>1</v>
      </c>
      <c r="D132" s="12">
        <v>1.239743</v>
      </c>
    </row>
    <row r="133" spans="1:4" ht="18" customHeight="1">
      <c r="A133" s="19">
        <v>96</v>
      </c>
      <c r="B133" s="10" t="s">
        <v>237</v>
      </c>
      <c r="C133" s="11">
        <v>5</v>
      </c>
      <c r="D133" s="12">
        <v>1.2</v>
      </c>
    </row>
    <row r="134" spans="1:4" ht="18" customHeight="1">
      <c r="A134" s="19">
        <v>97</v>
      </c>
      <c r="B134" s="10" t="s">
        <v>238</v>
      </c>
      <c r="C134" s="11">
        <v>4</v>
      </c>
      <c r="D134" s="12">
        <v>1.1100000000000001</v>
      </c>
    </row>
    <row r="135" spans="1:4" ht="18" customHeight="1">
      <c r="A135" s="19">
        <v>98</v>
      </c>
      <c r="B135" s="10" t="s">
        <v>131</v>
      </c>
      <c r="C135" s="11">
        <v>3</v>
      </c>
      <c r="D135" s="12">
        <v>1.07</v>
      </c>
    </row>
    <row r="136" spans="1:4" ht="18" customHeight="1">
      <c r="A136" s="19">
        <v>99</v>
      </c>
      <c r="B136" s="10" t="s">
        <v>239</v>
      </c>
      <c r="C136" s="11">
        <v>2</v>
      </c>
      <c r="D136" s="12">
        <v>1.0149999999999999</v>
      </c>
    </row>
    <row r="137" spans="1:4" ht="18" customHeight="1">
      <c r="A137" s="19">
        <v>100</v>
      </c>
      <c r="B137" s="10" t="s">
        <v>122</v>
      </c>
      <c r="C137" s="11">
        <v>5</v>
      </c>
      <c r="D137" s="12">
        <v>1.003787</v>
      </c>
    </row>
    <row r="138" spans="1:4" ht="18" customHeight="1">
      <c r="A138" s="19">
        <v>101</v>
      </c>
      <c r="B138" s="10" t="s">
        <v>240</v>
      </c>
      <c r="C138" s="11">
        <v>4</v>
      </c>
      <c r="D138" s="12">
        <v>0.95206999999999997</v>
      </c>
    </row>
    <row r="139" spans="1:4" ht="18" customHeight="1">
      <c r="A139" s="19">
        <v>102</v>
      </c>
      <c r="B139" s="20" t="s">
        <v>132</v>
      </c>
      <c r="C139" s="11">
        <v>19</v>
      </c>
      <c r="D139" s="12">
        <v>0.94168799999999997</v>
      </c>
    </row>
    <row r="140" spans="1:4" ht="18" customHeight="1">
      <c r="A140" s="19">
        <v>103</v>
      </c>
      <c r="B140" s="10" t="s">
        <v>241</v>
      </c>
      <c r="C140" s="11">
        <v>8</v>
      </c>
      <c r="D140" s="12">
        <v>0.82611859999999993</v>
      </c>
    </row>
    <row r="141" spans="1:4" ht="18" customHeight="1">
      <c r="A141" s="19">
        <v>104</v>
      </c>
      <c r="B141" s="10" t="s">
        <v>273</v>
      </c>
      <c r="C141" s="11">
        <v>3</v>
      </c>
      <c r="D141" s="12">
        <v>0.71</v>
      </c>
    </row>
    <row r="142" spans="1:4" ht="18" customHeight="1">
      <c r="A142" s="19">
        <v>105</v>
      </c>
      <c r="B142" s="10" t="s">
        <v>127</v>
      </c>
      <c r="C142" s="11">
        <v>19</v>
      </c>
      <c r="D142" s="12">
        <v>0.62115200000000004</v>
      </c>
    </row>
    <row r="143" spans="1:4" ht="18" customHeight="1">
      <c r="A143" s="19">
        <v>106</v>
      </c>
      <c r="B143" s="10" t="s">
        <v>116</v>
      </c>
      <c r="C143" s="11">
        <v>6</v>
      </c>
      <c r="D143" s="12">
        <v>0.56370699999999996</v>
      </c>
    </row>
    <row r="144" spans="1:4" ht="18" customHeight="1">
      <c r="A144" s="19">
        <v>107</v>
      </c>
      <c r="B144" s="10" t="s">
        <v>133</v>
      </c>
      <c r="C144" s="11">
        <v>3</v>
      </c>
      <c r="D144" s="12">
        <v>0.52214300000000002</v>
      </c>
    </row>
    <row r="145" spans="1:4" ht="18" customHeight="1">
      <c r="A145" s="19">
        <v>108</v>
      </c>
      <c r="B145" s="10" t="s">
        <v>242</v>
      </c>
      <c r="C145" s="11">
        <v>1</v>
      </c>
      <c r="D145" s="12">
        <v>0.5</v>
      </c>
    </row>
    <row r="146" spans="1:4" ht="18" customHeight="1">
      <c r="A146" s="19">
        <v>109</v>
      </c>
      <c r="B146" s="10" t="s">
        <v>90</v>
      </c>
      <c r="C146" s="11">
        <v>5</v>
      </c>
      <c r="D146" s="12">
        <v>0.43293700000000002</v>
      </c>
    </row>
    <row r="147" spans="1:4" ht="18" customHeight="1">
      <c r="A147" s="19">
        <v>110</v>
      </c>
      <c r="B147" s="10" t="s">
        <v>136</v>
      </c>
      <c r="C147" s="11">
        <v>5</v>
      </c>
      <c r="D147" s="12">
        <v>0.34545500000000001</v>
      </c>
    </row>
    <row r="148" spans="1:4" ht="18" customHeight="1">
      <c r="A148" s="19">
        <v>111</v>
      </c>
      <c r="B148" s="10" t="s">
        <v>128</v>
      </c>
      <c r="C148" s="11">
        <v>2</v>
      </c>
      <c r="D148" s="12">
        <v>0.32</v>
      </c>
    </row>
    <row r="149" spans="1:4" ht="18" customHeight="1">
      <c r="A149" s="19">
        <v>112</v>
      </c>
      <c r="B149" s="10" t="s">
        <v>243</v>
      </c>
      <c r="C149" s="11">
        <v>3</v>
      </c>
      <c r="D149" s="12">
        <v>0.31282902000000001</v>
      </c>
    </row>
    <row r="150" spans="1:4" ht="18" customHeight="1">
      <c r="A150" s="19">
        <v>113</v>
      </c>
      <c r="B150" s="10" t="s">
        <v>248</v>
      </c>
      <c r="C150" s="11">
        <v>2</v>
      </c>
      <c r="D150" s="12">
        <v>0.30685699999999999</v>
      </c>
    </row>
    <row r="151" spans="1:4" ht="18" customHeight="1">
      <c r="A151" s="19">
        <v>114</v>
      </c>
      <c r="B151" s="10" t="s">
        <v>138</v>
      </c>
      <c r="C151" s="11">
        <v>4</v>
      </c>
      <c r="D151" s="12">
        <v>0.29499999999999998</v>
      </c>
    </row>
    <row r="152" spans="1:4" ht="18" customHeight="1">
      <c r="A152" s="19">
        <v>115</v>
      </c>
      <c r="B152" s="10" t="s">
        <v>244</v>
      </c>
      <c r="C152" s="11">
        <v>5</v>
      </c>
      <c r="D152" s="12">
        <v>0.27500000000000002</v>
      </c>
    </row>
    <row r="153" spans="1:4" ht="18" customHeight="1">
      <c r="A153" s="19">
        <v>116</v>
      </c>
      <c r="B153" s="10" t="s">
        <v>134</v>
      </c>
      <c r="C153" s="11">
        <v>3</v>
      </c>
      <c r="D153" s="12">
        <v>0.247</v>
      </c>
    </row>
    <row r="154" spans="1:4" ht="18" customHeight="1">
      <c r="A154" s="19">
        <v>117</v>
      </c>
      <c r="B154" s="10" t="s">
        <v>245</v>
      </c>
      <c r="C154" s="11">
        <v>1</v>
      </c>
      <c r="D154" s="12">
        <v>0.22500000000000001</v>
      </c>
    </row>
    <row r="155" spans="1:4" ht="18" customHeight="1">
      <c r="A155" s="19">
        <v>118</v>
      </c>
      <c r="B155" s="10" t="s">
        <v>246</v>
      </c>
      <c r="C155" s="11">
        <v>1</v>
      </c>
      <c r="D155" s="12">
        <v>0.21</v>
      </c>
    </row>
    <row r="156" spans="1:4" ht="18" customHeight="1">
      <c r="A156" s="19">
        <v>119</v>
      </c>
      <c r="B156" s="10" t="s">
        <v>258</v>
      </c>
      <c r="C156" s="11">
        <v>5</v>
      </c>
      <c r="D156" s="12">
        <v>0.202795</v>
      </c>
    </row>
    <row r="157" spans="1:4" ht="18" customHeight="1">
      <c r="A157" s="19">
        <v>120</v>
      </c>
      <c r="B157" s="10" t="s">
        <v>143</v>
      </c>
      <c r="C157" s="11">
        <v>5</v>
      </c>
      <c r="D157" s="12">
        <v>0.19290499999999999</v>
      </c>
    </row>
    <row r="158" spans="1:4" ht="18" customHeight="1">
      <c r="A158" s="19">
        <v>121</v>
      </c>
      <c r="B158" s="10" t="s">
        <v>253</v>
      </c>
      <c r="C158" s="11">
        <v>4</v>
      </c>
      <c r="D158" s="12">
        <v>0.17447299999999999</v>
      </c>
    </row>
    <row r="159" spans="1:4" ht="18" customHeight="1">
      <c r="A159" s="19">
        <v>122</v>
      </c>
      <c r="B159" s="10" t="s">
        <v>249</v>
      </c>
      <c r="C159" s="11">
        <v>5</v>
      </c>
      <c r="D159" s="12">
        <v>0.15781999999999999</v>
      </c>
    </row>
    <row r="160" spans="1:4" ht="18" customHeight="1">
      <c r="A160" s="19">
        <v>123</v>
      </c>
      <c r="B160" s="10" t="s">
        <v>285</v>
      </c>
      <c r="C160" s="11">
        <v>1</v>
      </c>
      <c r="D160" s="12">
        <v>0.14893600000000001</v>
      </c>
    </row>
    <row r="161" spans="1:4" ht="18" customHeight="1">
      <c r="A161" s="19">
        <v>124</v>
      </c>
      <c r="B161" s="10" t="s">
        <v>250</v>
      </c>
      <c r="C161" s="11">
        <v>2</v>
      </c>
      <c r="D161" s="12">
        <v>0.14291799999999999</v>
      </c>
    </row>
    <row r="162" spans="1:4" ht="18" customHeight="1">
      <c r="A162" s="19">
        <v>125</v>
      </c>
      <c r="B162" s="10" t="s">
        <v>125</v>
      </c>
      <c r="C162" s="11">
        <v>9</v>
      </c>
      <c r="D162" s="12">
        <v>0.13753014999999999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288</v>
      </c>
      <c r="C165" s="11">
        <v>1</v>
      </c>
      <c r="D165" s="12">
        <v>0.1</v>
      </c>
    </row>
    <row r="166" spans="1:4" ht="18" customHeight="1">
      <c r="A166" s="19">
        <v>129</v>
      </c>
      <c r="B166" s="10" t="s">
        <v>251</v>
      </c>
      <c r="C166" s="11">
        <v>1</v>
      </c>
      <c r="D166" s="12">
        <v>0.1</v>
      </c>
    </row>
    <row r="167" spans="1:4" ht="18" customHeight="1">
      <c r="A167" s="19">
        <v>130</v>
      </c>
      <c r="B167" s="10" t="s">
        <v>247</v>
      </c>
      <c r="C167" s="11">
        <v>2</v>
      </c>
      <c r="D167" s="12">
        <v>9.7000000000000003E-2</v>
      </c>
    </row>
    <row r="168" spans="1:4" ht="18" customHeight="1">
      <c r="A168" s="19">
        <v>131</v>
      </c>
      <c r="B168" s="10" t="s">
        <v>255</v>
      </c>
      <c r="C168" s="11">
        <v>3</v>
      </c>
      <c r="D168" s="12">
        <v>8.9399999999999993E-2</v>
      </c>
    </row>
    <row r="169" spans="1:4" ht="18" customHeight="1">
      <c r="A169" s="19">
        <v>132</v>
      </c>
      <c r="B169" s="10" t="s">
        <v>140</v>
      </c>
      <c r="C169" s="11">
        <v>2</v>
      </c>
      <c r="D169" s="12">
        <v>8.8900000000000007E-2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290</v>
      </c>
      <c r="C174" s="11">
        <v>1</v>
      </c>
      <c r="D174" s="12">
        <v>0.01</v>
      </c>
    </row>
    <row r="175" spans="1:4" ht="18" customHeight="1">
      <c r="A175" s="19">
        <v>138</v>
      </c>
      <c r="B175" s="10" t="s">
        <v>274</v>
      </c>
      <c r="C175" s="11">
        <v>1</v>
      </c>
      <c r="D175" s="12">
        <v>0.01</v>
      </c>
    </row>
    <row r="176" spans="1:4" ht="18" customHeight="1">
      <c r="A176" s="19">
        <v>139</v>
      </c>
      <c r="B176" s="10" t="s">
        <v>141</v>
      </c>
      <c r="C176" s="11">
        <v>1</v>
      </c>
      <c r="D176" s="12">
        <v>0.01</v>
      </c>
    </row>
    <row r="177" spans="1:4" ht="18" customHeight="1">
      <c r="A177" s="19">
        <v>140</v>
      </c>
      <c r="B177" s="10" t="s">
        <v>104</v>
      </c>
      <c r="C177" s="11">
        <v>1</v>
      </c>
      <c r="D177" s="12">
        <v>0.01</v>
      </c>
    </row>
    <row r="178" spans="1:4" ht="18" customHeight="1">
      <c r="A178" s="19">
        <v>141</v>
      </c>
      <c r="B178" s="10" t="s">
        <v>286</v>
      </c>
      <c r="C178" s="11">
        <v>1</v>
      </c>
      <c r="D178" s="12">
        <v>5.2859999999999999E-3</v>
      </c>
    </row>
    <row r="179" spans="1:4" ht="18" customHeight="1">
      <c r="A179" s="19">
        <v>142</v>
      </c>
      <c r="B179" s="10" t="s">
        <v>281</v>
      </c>
      <c r="C179" s="11">
        <v>1</v>
      </c>
      <c r="D179" s="12">
        <v>5.0000000000000001E-3</v>
      </c>
    </row>
    <row r="180" spans="1:4" ht="18" customHeight="1">
      <c r="A180" s="19">
        <v>143</v>
      </c>
      <c r="B180" s="10" t="s">
        <v>275</v>
      </c>
      <c r="C180" s="11">
        <v>1</v>
      </c>
      <c r="D180" s="12">
        <v>5.0000000000000001E-3</v>
      </c>
    </row>
    <row r="181" spans="1:4" ht="18" customHeight="1">
      <c r="A181" s="202" t="s">
        <v>206</v>
      </c>
      <c r="B181" s="202"/>
      <c r="C181" s="13">
        <f>SUM(C38:C180)</f>
        <v>37541</v>
      </c>
      <c r="D181" s="14">
        <f>SUM(D38:D180)</f>
        <v>449477.23268454993</v>
      </c>
    </row>
    <row r="182" spans="1:4" ht="15" customHeight="1">
      <c r="A182" s="15"/>
      <c r="B182" s="15"/>
      <c r="C182" s="16"/>
      <c r="D182" s="17"/>
    </row>
    <row r="183" spans="1:4" ht="15.75" customHeight="1">
      <c r="A183" s="203" t="s">
        <v>280</v>
      </c>
      <c r="B183" s="203"/>
      <c r="C183" s="203"/>
      <c r="D183" s="203"/>
    </row>
    <row r="184" spans="1:4" ht="15.75" customHeight="1">
      <c r="A184" s="203" t="str">
        <f>A6</f>
        <v>(Lũy kế các dự án còn hiệu lực đến ngày 20/06/2023)</v>
      </c>
      <c r="B184" s="203"/>
      <c r="C184" s="203"/>
      <c r="D184" s="203"/>
    </row>
    <row r="185" spans="1:4" ht="19.5" customHeight="1"/>
    <row r="186" spans="1:4" ht="47.25">
      <c r="A186" s="6" t="s">
        <v>201</v>
      </c>
      <c r="B186" s="7" t="s">
        <v>259</v>
      </c>
      <c r="C186" s="8" t="s">
        <v>203</v>
      </c>
      <c r="D186" s="9" t="s">
        <v>208</v>
      </c>
    </row>
    <row r="187" spans="1:4" ht="19.5" customHeight="1">
      <c r="A187" s="19">
        <v>1</v>
      </c>
      <c r="B187" s="10" t="s">
        <v>147</v>
      </c>
      <c r="C187" s="11">
        <v>11868</v>
      </c>
      <c r="D187" s="12">
        <v>56797.036677299999</v>
      </c>
    </row>
    <row r="188" spans="1:4" ht="19.5" customHeight="1">
      <c r="A188" s="19">
        <v>2</v>
      </c>
      <c r="B188" s="10" t="s">
        <v>150</v>
      </c>
      <c r="C188" s="11">
        <v>4115</v>
      </c>
      <c r="D188" s="12">
        <v>40046.633041689987</v>
      </c>
    </row>
    <row r="189" spans="1:4" ht="19.5" customHeight="1">
      <c r="A189" s="19">
        <v>3</v>
      </c>
      <c r="B189" s="10" t="s">
        <v>149</v>
      </c>
      <c r="C189" s="11">
        <v>7172</v>
      </c>
      <c r="D189" s="12">
        <v>39275.439323879997</v>
      </c>
    </row>
    <row r="190" spans="1:4" ht="19.5" customHeight="1">
      <c r="A190" s="19">
        <v>4</v>
      </c>
      <c r="B190" s="10" t="s">
        <v>152</v>
      </c>
      <c r="C190" s="11">
        <v>1849</v>
      </c>
      <c r="D190" s="12">
        <v>35837.999928080004</v>
      </c>
    </row>
    <row r="191" spans="1:4" ht="19.5" customHeight="1">
      <c r="A191" s="19">
        <v>5</v>
      </c>
      <c r="B191" s="10" t="s">
        <v>151</v>
      </c>
      <c r="C191" s="11">
        <v>538</v>
      </c>
      <c r="D191" s="12">
        <v>33312.638775850006</v>
      </c>
    </row>
    <row r="192" spans="1:4" ht="19.5" customHeight="1">
      <c r="A192" s="19">
        <v>6</v>
      </c>
      <c r="B192" s="10" t="s">
        <v>153</v>
      </c>
      <c r="C192" s="11">
        <v>1029</v>
      </c>
      <c r="D192" s="12">
        <v>26158.67766428</v>
      </c>
    </row>
    <row r="193" spans="1:4" ht="19.5" customHeight="1">
      <c r="A193" s="19">
        <v>7</v>
      </c>
      <c r="B193" s="10" t="s">
        <v>154</v>
      </c>
      <c r="C193" s="11">
        <v>1937</v>
      </c>
      <c r="D193" s="12">
        <v>24059.644093729996</v>
      </c>
    </row>
    <row r="194" spans="1:4" ht="19.5" customHeight="1">
      <c r="A194" s="19">
        <v>8</v>
      </c>
      <c r="B194" s="10" t="s">
        <v>158</v>
      </c>
      <c r="C194" s="11">
        <v>185</v>
      </c>
      <c r="D194" s="12">
        <v>14986.134925</v>
      </c>
    </row>
    <row r="195" spans="1:4" ht="19.5" customHeight="1">
      <c r="A195" s="19">
        <v>9</v>
      </c>
      <c r="B195" s="10" t="s">
        <v>157</v>
      </c>
      <c r="C195" s="11">
        <v>1328</v>
      </c>
      <c r="D195" s="12">
        <v>13400.688809929999</v>
      </c>
    </row>
    <row r="196" spans="1:4" ht="19.5" customHeight="1">
      <c r="A196" s="19">
        <v>10</v>
      </c>
      <c r="B196" s="10" t="s">
        <v>190</v>
      </c>
      <c r="C196" s="11">
        <v>82</v>
      </c>
      <c r="D196" s="12">
        <v>12018.294576</v>
      </c>
    </row>
    <row r="197" spans="1:4" ht="19.5" customHeight="1">
      <c r="A197" s="19">
        <v>11</v>
      </c>
      <c r="B197" s="10" t="s">
        <v>159</v>
      </c>
      <c r="C197" s="11">
        <v>625</v>
      </c>
      <c r="D197" s="12">
        <v>10701.506933370001</v>
      </c>
    </row>
    <row r="198" spans="1:4" ht="19.5" customHeight="1">
      <c r="A198" s="19">
        <v>12</v>
      </c>
      <c r="B198" s="10" t="s">
        <v>176</v>
      </c>
      <c r="C198" s="11">
        <v>168</v>
      </c>
      <c r="D198" s="12">
        <v>10637.37835524</v>
      </c>
    </row>
    <row r="199" spans="1:4" ht="19.5" customHeight="1">
      <c r="A199" s="19">
        <v>13</v>
      </c>
      <c r="B199" s="10" t="s">
        <v>169</v>
      </c>
      <c r="C199" s="11">
        <v>209</v>
      </c>
      <c r="D199" s="12">
        <v>10602.429580669999</v>
      </c>
    </row>
    <row r="200" spans="1:4" ht="19.5" customHeight="1">
      <c r="A200" s="19">
        <v>14</v>
      </c>
      <c r="B200" s="10" t="s">
        <v>148</v>
      </c>
      <c r="C200" s="11">
        <v>363</v>
      </c>
      <c r="D200" s="12">
        <v>9575.8037787799985</v>
      </c>
    </row>
    <row r="201" spans="1:4" ht="19.5" customHeight="1">
      <c r="A201" s="19">
        <v>15</v>
      </c>
      <c r="B201" s="10" t="s">
        <v>161</v>
      </c>
      <c r="C201" s="11">
        <v>540</v>
      </c>
      <c r="D201" s="12">
        <v>9388.24931268</v>
      </c>
    </row>
    <row r="202" spans="1:4" ht="19.5" customHeight="1">
      <c r="A202" s="19">
        <v>16</v>
      </c>
      <c r="B202" s="10" t="s">
        <v>155</v>
      </c>
      <c r="C202" s="11">
        <v>545</v>
      </c>
      <c r="D202" s="12">
        <v>6978.3415540399992</v>
      </c>
    </row>
    <row r="203" spans="1:4" ht="19.5" customHeight="1">
      <c r="A203" s="19">
        <v>17</v>
      </c>
      <c r="B203" s="10" t="s">
        <v>168</v>
      </c>
      <c r="C203" s="11">
        <v>513</v>
      </c>
      <c r="D203" s="12">
        <v>6859.7727250500011</v>
      </c>
    </row>
    <row r="204" spans="1:4" ht="19.5" customHeight="1">
      <c r="A204" s="19">
        <v>18</v>
      </c>
      <c r="B204" s="10" t="s">
        <v>166</v>
      </c>
      <c r="C204" s="11">
        <v>224</v>
      </c>
      <c r="D204" s="12">
        <v>6344.4037004700003</v>
      </c>
    </row>
    <row r="205" spans="1:4" ht="19.5" customHeight="1">
      <c r="A205" s="19">
        <v>19</v>
      </c>
      <c r="B205" s="10" t="s">
        <v>160</v>
      </c>
      <c r="C205" s="11">
        <v>984</v>
      </c>
      <c r="D205" s="12">
        <v>6325.1822577000003</v>
      </c>
    </row>
    <row r="206" spans="1:4" ht="19.5" customHeight="1">
      <c r="A206" s="19">
        <v>20</v>
      </c>
      <c r="B206" s="10" t="s">
        <v>156</v>
      </c>
      <c r="C206" s="11">
        <v>383</v>
      </c>
      <c r="D206" s="12">
        <v>5465.6753699999999</v>
      </c>
    </row>
    <row r="207" spans="1:4" ht="19.5" customHeight="1">
      <c r="A207" s="19">
        <v>21</v>
      </c>
      <c r="B207" s="10" t="s">
        <v>181</v>
      </c>
      <c r="C207" s="11">
        <v>63</v>
      </c>
      <c r="D207" s="12">
        <v>4810.1487079999997</v>
      </c>
    </row>
    <row r="208" spans="1:4" ht="19.5" customHeight="1">
      <c r="A208" s="19">
        <v>22</v>
      </c>
      <c r="B208" s="10" t="s">
        <v>162</v>
      </c>
      <c r="C208" s="11">
        <v>423</v>
      </c>
      <c r="D208" s="12">
        <v>4524.1618224600006</v>
      </c>
    </row>
    <row r="209" spans="1:4" ht="19.5" customHeight="1">
      <c r="A209" s="19">
        <v>23</v>
      </c>
      <c r="B209" s="10" t="s">
        <v>146</v>
      </c>
      <c r="C209" s="11">
        <v>15</v>
      </c>
      <c r="D209" s="12">
        <v>4496.0433999999996</v>
      </c>
    </row>
    <row r="210" spans="1:4" ht="19.5" customHeight="1">
      <c r="A210" s="19">
        <v>24</v>
      </c>
      <c r="B210" s="10" t="s">
        <v>185</v>
      </c>
      <c r="C210" s="11">
        <v>119</v>
      </c>
      <c r="D210" s="12">
        <v>4364.1989709999998</v>
      </c>
    </row>
    <row r="211" spans="1:4" ht="19.5" customHeight="1">
      <c r="A211" s="19">
        <v>25</v>
      </c>
      <c r="B211" s="10" t="s">
        <v>180</v>
      </c>
      <c r="C211" s="11">
        <v>135</v>
      </c>
      <c r="D211" s="12">
        <v>4271.7219130000003</v>
      </c>
    </row>
    <row r="212" spans="1:4" ht="19.5" customHeight="1">
      <c r="A212" s="19">
        <v>26</v>
      </c>
      <c r="B212" s="10" t="s">
        <v>163</v>
      </c>
      <c r="C212" s="11">
        <v>131</v>
      </c>
      <c r="D212" s="12">
        <v>3861.2598910000002</v>
      </c>
    </row>
    <row r="213" spans="1:4" ht="19.5" customHeight="1">
      <c r="A213" s="19">
        <v>27</v>
      </c>
      <c r="B213" s="10" t="s">
        <v>173</v>
      </c>
      <c r="C213" s="11">
        <v>160</v>
      </c>
      <c r="D213" s="12">
        <v>3850.361598</v>
      </c>
    </row>
    <row r="214" spans="1:4" ht="19.5" customHeight="1">
      <c r="A214" s="19">
        <v>28</v>
      </c>
      <c r="B214" s="10" t="s">
        <v>170</v>
      </c>
      <c r="C214" s="11">
        <v>39</v>
      </c>
      <c r="D214" s="12">
        <v>3194.5934590000002</v>
      </c>
    </row>
    <row r="215" spans="1:4" ht="19.5" customHeight="1">
      <c r="A215" s="19">
        <v>29</v>
      </c>
      <c r="B215" s="10" t="s">
        <v>167</v>
      </c>
      <c r="C215" s="11">
        <v>220</v>
      </c>
      <c r="D215" s="12">
        <v>3175.058282</v>
      </c>
    </row>
    <row r="216" spans="1:4" ht="19.5" customHeight="1">
      <c r="A216" s="19">
        <v>30</v>
      </c>
      <c r="B216" s="10" t="s">
        <v>179</v>
      </c>
      <c r="C216" s="11">
        <v>137</v>
      </c>
      <c r="D216" s="12">
        <v>3001.1615910100004</v>
      </c>
    </row>
    <row r="217" spans="1:4" ht="19.5" customHeight="1">
      <c r="A217" s="19">
        <v>31</v>
      </c>
      <c r="B217" s="10" t="s">
        <v>172</v>
      </c>
      <c r="C217" s="11">
        <v>140</v>
      </c>
      <c r="D217" s="12">
        <v>2820.829252</v>
      </c>
    </row>
    <row r="218" spans="1:4" ht="19.5" customHeight="1">
      <c r="A218" s="19">
        <v>32</v>
      </c>
      <c r="B218" s="10" t="s">
        <v>260</v>
      </c>
      <c r="C218" s="11">
        <v>50</v>
      </c>
      <c r="D218" s="12">
        <v>2768.6918150000001</v>
      </c>
    </row>
    <row r="219" spans="1:4" ht="19.5" customHeight="1">
      <c r="A219" s="19">
        <v>33</v>
      </c>
      <c r="B219" s="10" t="s">
        <v>264</v>
      </c>
      <c r="C219" s="11">
        <v>25</v>
      </c>
      <c r="D219" s="12">
        <v>2524.2124610000001</v>
      </c>
    </row>
    <row r="220" spans="1:4" ht="19.5" customHeight="1">
      <c r="A220" s="19">
        <v>34</v>
      </c>
      <c r="B220" s="10" t="s">
        <v>164</v>
      </c>
      <c r="C220" s="11">
        <v>66</v>
      </c>
      <c r="D220" s="12">
        <v>2315.8879270000002</v>
      </c>
    </row>
    <row r="221" spans="1:4" ht="19.5" customHeight="1">
      <c r="A221" s="19">
        <v>35</v>
      </c>
      <c r="B221" s="10" t="s">
        <v>196</v>
      </c>
      <c r="C221" s="11">
        <v>86</v>
      </c>
      <c r="D221" s="12">
        <v>2266.5208300699996</v>
      </c>
    </row>
    <row r="222" spans="1:4" ht="19.5" customHeight="1">
      <c r="A222" s="19">
        <v>36</v>
      </c>
      <c r="B222" s="10" t="s">
        <v>165</v>
      </c>
      <c r="C222" s="11">
        <v>121</v>
      </c>
      <c r="D222" s="12">
        <v>2084.4459721500002</v>
      </c>
    </row>
    <row r="223" spans="1:4" ht="19.5" customHeight="1">
      <c r="A223" s="19">
        <v>37</v>
      </c>
      <c r="B223" s="10" t="s">
        <v>194</v>
      </c>
      <c r="C223" s="11">
        <v>53</v>
      </c>
      <c r="D223" s="12">
        <v>2038.3972040000001</v>
      </c>
    </row>
    <row r="224" spans="1:4" ht="19.5" customHeight="1">
      <c r="A224" s="19">
        <v>38</v>
      </c>
      <c r="B224" s="10" t="s">
        <v>174</v>
      </c>
      <c r="C224" s="11">
        <v>57</v>
      </c>
      <c r="D224" s="12">
        <v>1739.1378159999999</v>
      </c>
    </row>
    <row r="225" spans="1:4" ht="19.5" customHeight="1">
      <c r="A225" s="19">
        <v>39</v>
      </c>
      <c r="B225" s="10" t="s">
        <v>175</v>
      </c>
      <c r="C225" s="11">
        <v>96</v>
      </c>
      <c r="D225" s="12">
        <v>1613.0447119999999</v>
      </c>
    </row>
    <row r="226" spans="1:4" ht="19.5" customHeight="1">
      <c r="A226" s="19">
        <v>40</v>
      </c>
      <c r="B226" s="10" t="s">
        <v>192</v>
      </c>
      <c r="C226" s="11">
        <v>65</v>
      </c>
      <c r="D226" s="12">
        <v>1585.07120055</v>
      </c>
    </row>
    <row r="227" spans="1:4" ht="19.5" customHeight="1">
      <c r="A227" s="19">
        <v>41</v>
      </c>
      <c r="B227" s="10" t="s">
        <v>178</v>
      </c>
      <c r="C227" s="11">
        <v>100</v>
      </c>
      <c r="D227" s="12">
        <v>1206.28674828</v>
      </c>
    </row>
    <row r="228" spans="1:4" ht="19.5" customHeight="1">
      <c r="A228" s="19">
        <v>42</v>
      </c>
      <c r="B228" s="10" t="s">
        <v>261</v>
      </c>
      <c r="C228" s="11">
        <v>24</v>
      </c>
      <c r="D228" s="12">
        <v>1116.2776690000001</v>
      </c>
    </row>
    <row r="229" spans="1:4" ht="19.5" customHeight="1">
      <c r="A229" s="19">
        <v>43</v>
      </c>
      <c r="B229" s="10" t="s">
        <v>171</v>
      </c>
      <c r="C229" s="11">
        <v>70</v>
      </c>
      <c r="D229" s="12">
        <v>1009.6626274</v>
      </c>
    </row>
    <row r="230" spans="1:4" ht="19.5" customHeight="1">
      <c r="A230" s="19">
        <v>44</v>
      </c>
      <c r="B230" s="10" t="s">
        <v>177</v>
      </c>
      <c r="C230" s="11">
        <v>51</v>
      </c>
      <c r="D230" s="12">
        <v>720.141302</v>
      </c>
    </row>
    <row r="231" spans="1:4" ht="19.5" customHeight="1">
      <c r="A231" s="19">
        <v>45</v>
      </c>
      <c r="B231" s="10" t="s">
        <v>184</v>
      </c>
      <c r="C231" s="11">
        <v>30</v>
      </c>
      <c r="D231" s="12">
        <v>702.827808</v>
      </c>
    </row>
    <row r="232" spans="1:4" ht="19.5" customHeight="1">
      <c r="A232" s="19">
        <v>46</v>
      </c>
      <c r="B232" s="10" t="s">
        <v>186</v>
      </c>
      <c r="C232" s="11">
        <v>30</v>
      </c>
      <c r="D232" s="12">
        <v>686.08554600000002</v>
      </c>
    </row>
    <row r="233" spans="1:4" ht="19.5" customHeight="1">
      <c r="A233" s="19">
        <v>47</v>
      </c>
      <c r="B233" s="10" t="s">
        <v>200</v>
      </c>
      <c r="C233" s="11">
        <v>32</v>
      </c>
      <c r="D233" s="12">
        <v>582.63048100000003</v>
      </c>
    </row>
    <row r="234" spans="1:4" ht="19.5" customHeight="1">
      <c r="A234" s="19">
        <v>48</v>
      </c>
      <c r="B234" s="10" t="s">
        <v>182</v>
      </c>
      <c r="C234" s="11">
        <v>101</v>
      </c>
      <c r="D234" s="12">
        <v>514.30219520999992</v>
      </c>
    </row>
    <row r="235" spans="1:4" ht="19.5" customHeight="1">
      <c r="A235" s="19">
        <v>49</v>
      </c>
      <c r="B235" s="10" t="s">
        <v>187</v>
      </c>
      <c r="C235" s="11">
        <v>34</v>
      </c>
      <c r="D235" s="12">
        <v>455.85191099999997</v>
      </c>
    </row>
    <row r="236" spans="1:4" ht="19.5" customHeight="1">
      <c r="A236" s="19">
        <v>50</v>
      </c>
      <c r="B236" s="10" t="s">
        <v>191</v>
      </c>
      <c r="C236" s="11">
        <v>17</v>
      </c>
      <c r="D236" s="12">
        <v>431.36485599999997</v>
      </c>
    </row>
    <row r="237" spans="1:4" ht="19.5" customHeight="1">
      <c r="A237" s="19">
        <v>51</v>
      </c>
      <c r="B237" s="10" t="s">
        <v>188</v>
      </c>
      <c r="C237" s="11">
        <v>31</v>
      </c>
      <c r="D237" s="12">
        <v>317.30711000000002</v>
      </c>
    </row>
    <row r="238" spans="1:4" ht="19.5" customHeight="1">
      <c r="A238" s="19">
        <v>52</v>
      </c>
      <c r="B238" s="10" t="s">
        <v>262</v>
      </c>
      <c r="C238" s="11">
        <v>20</v>
      </c>
      <c r="D238" s="12">
        <v>311.87284799999998</v>
      </c>
    </row>
    <row r="239" spans="1:4" ht="19.5" customHeight="1">
      <c r="A239" s="19">
        <v>53</v>
      </c>
      <c r="B239" s="10" t="s">
        <v>195</v>
      </c>
      <c r="C239" s="11">
        <v>9</v>
      </c>
      <c r="D239" s="12">
        <v>245.35986299999999</v>
      </c>
    </row>
    <row r="240" spans="1:4" ht="19.5" customHeight="1">
      <c r="A240" s="19">
        <v>54</v>
      </c>
      <c r="B240" s="10" t="s">
        <v>198</v>
      </c>
      <c r="C240" s="11">
        <v>42</v>
      </c>
      <c r="D240" s="12">
        <v>240.36246</v>
      </c>
    </row>
    <row r="241" spans="1:4" ht="19.5" customHeight="1">
      <c r="A241" s="19">
        <v>55</v>
      </c>
      <c r="B241" s="10" t="s">
        <v>183</v>
      </c>
      <c r="C241" s="11">
        <v>21</v>
      </c>
      <c r="D241" s="12">
        <v>231.58128487000002</v>
      </c>
    </row>
    <row r="242" spans="1:4" ht="19.5" customHeight="1">
      <c r="A242" s="19">
        <v>56</v>
      </c>
      <c r="B242" s="10" t="s">
        <v>193</v>
      </c>
      <c r="C242" s="11">
        <v>18</v>
      </c>
      <c r="D242" s="12">
        <v>209.82464200000001</v>
      </c>
    </row>
    <row r="243" spans="1:4" ht="19.5" customHeight="1">
      <c r="A243" s="19">
        <v>57</v>
      </c>
      <c r="B243" s="10" t="s">
        <v>199</v>
      </c>
      <c r="C243" s="11">
        <v>10</v>
      </c>
      <c r="D243" s="12">
        <v>153.52383800000001</v>
      </c>
    </row>
    <row r="244" spans="1:4" ht="19.5" customHeight="1">
      <c r="A244" s="19">
        <v>58</v>
      </c>
      <c r="B244" s="10" t="s">
        <v>263</v>
      </c>
      <c r="C244" s="11">
        <v>10</v>
      </c>
      <c r="D244" s="12">
        <v>135.72999999999999</v>
      </c>
    </row>
    <row r="245" spans="1:4" ht="19.5" customHeight="1">
      <c r="A245" s="19">
        <v>59</v>
      </c>
      <c r="B245" s="10" t="s">
        <v>189</v>
      </c>
      <c r="C245" s="11">
        <v>8</v>
      </c>
      <c r="D245" s="12">
        <v>92.086029999999994</v>
      </c>
    </row>
    <row r="246" spans="1:4" ht="19.5" customHeight="1">
      <c r="A246" s="19">
        <v>60</v>
      </c>
      <c r="B246" s="10" t="s">
        <v>197</v>
      </c>
      <c r="C246" s="11">
        <v>13</v>
      </c>
      <c r="D246" s="12">
        <v>20.725000000000001</v>
      </c>
    </row>
    <row r="247" spans="1:4" ht="19.5" customHeight="1">
      <c r="A247" s="19">
        <v>61</v>
      </c>
      <c r="B247" s="10" t="s">
        <v>265</v>
      </c>
      <c r="C247" s="11">
        <v>4</v>
      </c>
      <c r="D247" s="12">
        <v>7.9012618099999994</v>
      </c>
    </row>
    <row r="248" spans="1:4" ht="19.5" customHeight="1">
      <c r="A248" s="19">
        <v>62</v>
      </c>
      <c r="B248" s="10" t="s">
        <v>266</v>
      </c>
      <c r="C248" s="11">
        <v>6</v>
      </c>
      <c r="D248" s="12">
        <v>4.1469940000000003</v>
      </c>
    </row>
    <row r="249" spans="1:4" ht="19.5" customHeight="1">
      <c r="A249" s="19">
        <v>63</v>
      </c>
      <c r="B249" s="10" t="s">
        <v>267</v>
      </c>
      <c r="C249" s="11">
        <v>1</v>
      </c>
      <c r="D249" s="12">
        <v>3</v>
      </c>
    </row>
    <row r="250" spans="1:4" ht="19.5" customHeight="1">
      <c r="A250" s="19">
        <v>64</v>
      </c>
      <c r="B250" s="10" t="s">
        <v>268</v>
      </c>
      <c r="C250" s="11">
        <v>1</v>
      </c>
      <c r="D250" s="12">
        <v>1.5</v>
      </c>
    </row>
    <row r="251" spans="1:4" ht="19.5" customHeight="1">
      <c r="A251" s="202" t="s">
        <v>206</v>
      </c>
      <c r="B251" s="202"/>
      <c r="C251" s="13">
        <f>SUM(C187:C250)</f>
        <v>37541</v>
      </c>
      <c r="D251" s="14">
        <f>SUM(D187:D250)</f>
        <v>449477.23268454993</v>
      </c>
    </row>
    <row r="252" spans="1:4" ht="18" customHeight="1"/>
    <row r="253" spans="1:4" ht="15.75" customHeight="1">
      <c r="A253" s="193" t="s">
        <v>307</v>
      </c>
      <c r="B253" s="193"/>
      <c r="C253" s="193"/>
      <c r="D253" s="193"/>
    </row>
    <row r="254" spans="1:4">
      <c r="A254" s="194" t="str">
        <f>A6</f>
        <v>(Lũy kế các dự án còn hiệu lực đến ngày 20/06/2023)</v>
      </c>
      <c r="B254" s="194"/>
      <c r="C254" s="194"/>
      <c r="D254" s="194"/>
    </row>
    <row r="255" spans="1:4">
      <c r="A255" s="127"/>
      <c r="B255" s="126"/>
      <c r="C255" s="128"/>
      <c r="D255" s="128"/>
    </row>
    <row r="256" spans="1:4" ht="47.25">
      <c r="A256" s="129" t="s">
        <v>1</v>
      </c>
      <c r="B256" s="130" t="s">
        <v>309</v>
      </c>
      <c r="C256" s="131" t="s">
        <v>203</v>
      </c>
      <c r="D256" s="132" t="s">
        <v>208</v>
      </c>
    </row>
    <row r="257" spans="1:5" s="164" customFormat="1">
      <c r="A257" s="160" t="s">
        <v>295</v>
      </c>
      <c r="B257" s="161" t="s">
        <v>304</v>
      </c>
      <c r="C257" s="162">
        <f>SUM(C258:C263)</f>
        <v>19156</v>
      </c>
      <c r="D257" s="163">
        <f>SUM(D258:D263)</f>
        <v>180094.27402416</v>
      </c>
    </row>
    <row r="258" spans="1:5">
      <c r="A258" s="151">
        <v>1</v>
      </c>
      <c r="B258" s="135" t="s">
        <v>147</v>
      </c>
      <c r="C258" s="134">
        <f t="shared" ref="C258:C263" si="0">VLOOKUP(B258,$B$187:$D$250,2,FALSE)</f>
        <v>11868</v>
      </c>
      <c r="D258" s="142">
        <f t="shared" ref="D258:D263" si="1">VLOOKUP(B258,$B$187:$D$250,3,FALSE)</f>
        <v>56797.036677299999</v>
      </c>
    </row>
    <row r="259" spans="1:5">
      <c r="A259" s="151">
        <v>2</v>
      </c>
      <c r="B259" s="135" t="s">
        <v>150</v>
      </c>
      <c r="C259" s="134">
        <f t="shared" si="0"/>
        <v>4115</v>
      </c>
      <c r="D259" s="142">
        <f t="shared" si="1"/>
        <v>40046.633041689987</v>
      </c>
    </row>
    <row r="260" spans="1:5">
      <c r="A260" s="151">
        <v>3</v>
      </c>
      <c r="B260" s="135" t="s">
        <v>152</v>
      </c>
      <c r="C260" s="134">
        <f t="shared" si="0"/>
        <v>1849</v>
      </c>
      <c r="D260" s="142">
        <f t="shared" si="1"/>
        <v>35837.999928080004</v>
      </c>
    </row>
    <row r="261" spans="1:5">
      <c r="A261" s="151">
        <v>4</v>
      </c>
      <c r="B261" s="135" t="s">
        <v>151</v>
      </c>
      <c r="C261" s="134">
        <f t="shared" si="0"/>
        <v>538</v>
      </c>
      <c r="D261" s="142">
        <f t="shared" si="1"/>
        <v>33312.638775850006</v>
      </c>
      <c r="E261" s="4">
        <f>3043000-1770000</f>
        <v>1273000</v>
      </c>
    </row>
    <row r="262" spans="1:5">
      <c r="A262" s="151">
        <v>5</v>
      </c>
      <c r="B262" s="135" t="s">
        <v>148</v>
      </c>
      <c r="C262" s="134">
        <f t="shared" si="0"/>
        <v>363</v>
      </c>
      <c r="D262" s="142">
        <f t="shared" si="1"/>
        <v>9575.8037787799985</v>
      </c>
    </row>
    <row r="263" spans="1:5">
      <c r="A263" s="152">
        <v>6</v>
      </c>
      <c r="B263" s="137" t="s">
        <v>162</v>
      </c>
      <c r="C263" s="149">
        <f t="shared" si="0"/>
        <v>423</v>
      </c>
      <c r="D263" s="150">
        <f t="shared" si="1"/>
        <v>4524.1618224600006</v>
      </c>
    </row>
    <row r="264" spans="1:5">
      <c r="A264" s="153" t="s">
        <v>297</v>
      </c>
      <c r="B264" s="138" t="s">
        <v>296</v>
      </c>
      <c r="C264" s="139">
        <f>SUM(C265:C275)</f>
        <v>12635</v>
      </c>
      <c r="D264" s="144">
        <f>SUM(D265:D275)</f>
        <v>136381.92897404998</v>
      </c>
    </row>
    <row r="265" spans="1:5">
      <c r="A265" s="154">
        <v>1</v>
      </c>
      <c r="B265" s="133" t="s">
        <v>149</v>
      </c>
      <c r="C265" s="134">
        <f t="shared" ref="C265:C275" si="2">VLOOKUP(B265,$B$187:$D$250,2,FALSE)</f>
        <v>7172</v>
      </c>
      <c r="D265" s="142">
        <f t="shared" ref="D265:D275" si="3">VLOOKUP(B265,$B$187:$D$250,3,FALSE)</f>
        <v>39275.439323879997</v>
      </c>
    </row>
    <row r="266" spans="1:5">
      <c r="A266" s="154">
        <v>2</v>
      </c>
      <c r="B266" s="133" t="s">
        <v>153</v>
      </c>
      <c r="C266" s="134">
        <f t="shared" si="2"/>
        <v>1029</v>
      </c>
      <c r="D266" s="142">
        <f t="shared" si="3"/>
        <v>26158.67766428</v>
      </c>
    </row>
    <row r="267" spans="1:5">
      <c r="A267" s="154">
        <v>3</v>
      </c>
      <c r="B267" s="133" t="s">
        <v>154</v>
      </c>
      <c r="C267" s="134">
        <f t="shared" si="2"/>
        <v>1937</v>
      </c>
      <c r="D267" s="142">
        <f t="shared" si="3"/>
        <v>24059.644093729996</v>
      </c>
    </row>
    <row r="268" spans="1:5">
      <c r="A268" s="154">
        <v>4</v>
      </c>
      <c r="B268" s="133" t="s">
        <v>176</v>
      </c>
      <c r="C268" s="134">
        <f t="shared" si="2"/>
        <v>168</v>
      </c>
      <c r="D268" s="142">
        <f t="shared" si="3"/>
        <v>10637.37835524</v>
      </c>
    </row>
    <row r="269" spans="1:5">
      <c r="A269" s="154">
        <v>5</v>
      </c>
      <c r="B269" s="133" t="s">
        <v>161</v>
      </c>
      <c r="C269" s="134">
        <f t="shared" si="2"/>
        <v>540</v>
      </c>
      <c r="D269" s="142">
        <f t="shared" si="3"/>
        <v>9388.24931268</v>
      </c>
    </row>
    <row r="270" spans="1:5">
      <c r="A270" s="154">
        <v>6</v>
      </c>
      <c r="B270" s="133" t="s">
        <v>155</v>
      </c>
      <c r="C270" s="134">
        <f t="shared" si="2"/>
        <v>545</v>
      </c>
      <c r="D270" s="142">
        <f t="shared" si="3"/>
        <v>6978.3415540399992</v>
      </c>
    </row>
    <row r="271" spans="1:5">
      <c r="A271" s="154">
        <v>7</v>
      </c>
      <c r="B271" s="133" t="s">
        <v>168</v>
      </c>
      <c r="C271" s="134">
        <f t="shared" si="2"/>
        <v>513</v>
      </c>
      <c r="D271" s="142">
        <f t="shared" si="3"/>
        <v>6859.7727250500011</v>
      </c>
    </row>
    <row r="272" spans="1:5">
      <c r="A272" s="154">
        <v>8</v>
      </c>
      <c r="B272" s="133" t="s">
        <v>156</v>
      </c>
      <c r="C272" s="134">
        <f t="shared" si="2"/>
        <v>383</v>
      </c>
      <c r="D272" s="142">
        <f t="shared" si="3"/>
        <v>5465.6753699999999</v>
      </c>
    </row>
    <row r="273" spans="1:4">
      <c r="A273" s="154">
        <v>9</v>
      </c>
      <c r="B273" s="133" t="s">
        <v>163</v>
      </c>
      <c r="C273" s="134">
        <f t="shared" si="2"/>
        <v>131</v>
      </c>
      <c r="D273" s="142">
        <f t="shared" si="3"/>
        <v>3861.2598910000002</v>
      </c>
    </row>
    <row r="274" spans="1:4">
      <c r="A274" s="154">
        <v>10</v>
      </c>
      <c r="B274" s="133" t="s">
        <v>165</v>
      </c>
      <c r="C274" s="134">
        <f t="shared" si="2"/>
        <v>121</v>
      </c>
      <c r="D274" s="142">
        <f t="shared" si="3"/>
        <v>2084.4459721500002</v>
      </c>
    </row>
    <row r="275" spans="1:4">
      <c r="A275" s="155">
        <v>11</v>
      </c>
      <c r="B275" s="136" t="s">
        <v>175</v>
      </c>
      <c r="C275" s="134">
        <f t="shared" si="2"/>
        <v>96</v>
      </c>
      <c r="D275" s="142">
        <f t="shared" si="3"/>
        <v>1613.0447119999999</v>
      </c>
    </row>
    <row r="276" spans="1:4">
      <c r="A276" s="153" t="s">
        <v>299</v>
      </c>
      <c r="B276" s="138" t="s">
        <v>300</v>
      </c>
      <c r="C276" s="139">
        <f>SUM(C277:C290)</f>
        <v>2351</v>
      </c>
      <c r="D276" s="144">
        <f>SUM(D277:D290)</f>
        <v>66101.659357460012</v>
      </c>
    </row>
    <row r="277" spans="1:4">
      <c r="A277" s="151">
        <v>1</v>
      </c>
      <c r="B277" s="135" t="s">
        <v>158</v>
      </c>
      <c r="C277" s="134">
        <f t="shared" ref="C277:C290" si="4">VLOOKUP(B277,$B$187:$D$250,2,FALSE)</f>
        <v>185</v>
      </c>
      <c r="D277" s="142">
        <f t="shared" ref="D277:D290" si="5">VLOOKUP(B277,$B$187:$D$250,3,FALSE)</f>
        <v>14986.134925</v>
      </c>
    </row>
    <row r="278" spans="1:4">
      <c r="A278" s="151">
        <v>2</v>
      </c>
      <c r="B278" s="135" t="s">
        <v>190</v>
      </c>
      <c r="C278" s="134">
        <f t="shared" si="4"/>
        <v>82</v>
      </c>
      <c r="D278" s="142">
        <f t="shared" si="5"/>
        <v>12018.294576</v>
      </c>
    </row>
    <row r="279" spans="1:4">
      <c r="A279" s="151">
        <v>3</v>
      </c>
      <c r="B279" s="135" t="s">
        <v>166</v>
      </c>
      <c r="C279" s="134">
        <f t="shared" si="4"/>
        <v>224</v>
      </c>
      <c r="D279" s="142">
        <f t="shared" si="5"/>
        <v>6344.4037004700003</v>
      </c>
    </row>
    <row r="280" spans="1:4">
      <c r="A280" s="151">
        <v>4</v>
      </c>
      <c r="B280" s="135" t="s">
        <v>160</v>
      </c>
      <c r="C280" s="134">
        <f t="shared" si="4"/>
        <v>984</v>
      </c>
      <c r="D280" s="142">
        <f t="shared" si="5"/>
        <v>6325.1822577000003</v>
      </c>
    </row>
    <row r="281" spans="1:4">
      <c r="A281" s="151">
        <v>5</v>
      </c>
      <c r="B281" s="135" t="s">
        <v>185</v>
      </c>
      <c r="C281" s="134">
        <f t="shared" si="4"/>
        <v>119</v>
      </c>
      <c r="D281" s="142">
        <f t="shared" si="5"/>
        <v>4364.1989709999998</v>
      </c>
    </row>
    <row r="282" spans="1:4">
      <c r="A282" s="151">
        <v>6</v>
      </c>
      <c r="B282" s="135" t="s">
        <v>180</v>
      </c>
      <c r="C282" s="134">
        <f t="shared" si="4"/>
        <v>135</v>
      </c>
      <c r="D282" s="142">
        <f t="shared" si="5"/>
        <v>4271.7219130000003</v>
      </c>
    </row>
    <row r="283" spans="1:4">
      <c r="A283" s="151">
        <v>7</v>
      </c>
      <c r="B283" s="140" t="s">
        <v>173</v>
      </c>
      <c r="C283" s="134">
        <f t="shared" si="4"/>
        <v>160</v>
      </c>
      <c r="D283" s="142">
        <f t="shared" si="5"/>
        <v>3850.361598</v>
      </c>
    </row>
    <row r="284" spans="1:4">
      <c r="A284" s="151">
        <v>8</v>
      </c>
      <c r="B284" s="140" t="s">
        <v>179</v>
      </c>
      <c r="C284" s="134">
        <f t="shared" si="4"/>
        <v>137</v>
      </c>
      <c r="D284" s="142">
        <f t="shared" si="5"/>
        <v>3001.1615910100004</v>
      </c>
    </row>
    <row r="285" spans="1:4">
      <c r="A285" s="151">
        <v>9</v>
      </c>
      <c r="B285" s="135" t="s">
        <v>264</v>
      </c>
      <c r="C285" s="134">
        <f t="shared" si="4"/>
        <v>25</v>
      </c>
      <c r="D285" s="142">
        <f t="shared" si="5"/>
        <v>2524.2124610000001</v>
      </c>
    </row>
    <row r="286" spans="1:4">
      <c r="A286" s="151">
        <v>10</v>
      </c>
      <c r="B286" s="135" t="s">
        <v>164</v>
      </c>
      <c r="C286" s="134">
        <f t="shared" si="4"/>
        <v>66</v>
      </c>
      <c r="D286" s="142">
        <f t="shared" si="5"/>
        <v>2315.8879270000002</v>
      </c>
    </row>
    <row r="287" spans="1:4">
      <c r="A287" s="151">
        <v>11</v>
      </c>
      <c r="B287" s="135" t="s">
        <v>194</v>
      </c>
      <c r="C287" s="134">
        <f t="shared" si="4"/>
        <v>53</v>
      </c>
      <c r="D287" s="142">
        <f t="shared" si="5"/>
        <v>2038.3972040000001</v>
      </c>
    </row>
    <row r="288" spans="1:4">
      <c r="A288" s="151">
        <v>12</v>
      </c>
      <c r="B288" s="135" t="s">
        <v>174</v>
      </c>
      <c r="C288" s="134">
        <f t="shared" si="4"/>
        <v>57</v>
      </c>
      <c r="D288" s="142">
        <f t="shared" si="5"/>
        <v>1739.1378159999999</v>
      </c>
    </row>
    <row r="289" spans="1:4">
      <c r="A289" s="151">
        <v>13</v>
      </c>
      <c r="B289" s="135" t="s">
        <v>178</v>
      </c>
      <c r="C289" s="134">
        <f t="shared" si="4"/>
        <v>100</v>
      </c>
      <c r="D289" s="142">
        <f t="shared" si="5"/>
        <v>1206.28674828</v>
      </c>
    </row>
    <row r="290" spans="1:4">
      <c r="A290" s="152">
        <v>14</v>
      </c>
      <c r="B290" s="137" t="s">
        <v>261</v>
      </c>
      <c r="C290" s="134">
        <f t="shared" si="4"/>
        <v>24</v>
      </c>
      <c r="D290" s="142">
        <f t="shared" si="5"/>
        <v>1116.2776690000001</v>
      </c>
    </row>
    <row r="291" spans="1:4">
      <c r="A291" s="153" t="s">
        <v>301</v>
      </c>
      <c r="B291" s="138" t="s">
        <v>306</v>
      </c>
      <c r="C291" s="139">
        <f>SUM(C292:C304)</f>
        <v>1915</v>
      </c>
      <c r="D291" s="144">
        <f>SUM(D292:D304)</f>
        <v>35403.420921819998</v>
      </c>
    </row>
    <row r="292" spans="1:4">
      <c r="A292" s="151">
        <v>1</v>
      </c>
      <c r="B292" s="135" t="s">
        <v>157</v>
      </c>
      <c r="C292" s="134">
        <f t="shared" ref="C292:C304" si="6">VLOOKUP(B292,$B$187:$D$250,2,FALSE)</f>
        <v>1328</v>
      </c>
      <c r="D292" s="142">
        <f t="shared" ref="D292:D304" si="7">VLOOKUP(B292,$B$187:$D$250,3,FALSE)</f>
        <v>13400.688809929999</v>
      </c>
    </row>
    <row r="293" spans="1:4">
      <c r="A293" s="151">
        <v>2</v>
      </c>
      <c r="B293" s="135" t="s">
        <v>181</v>
      </c>
      <c r="C293" s="134">
        <f t="shared" si="6"/>
        <v>63</v>
      </c>
      <c r="D293" s="142">
        <f t="shared" si="7"/>
        <v>4810.1487079999997</v>
      </c>
    </row>
    <row r="294" spans="1:4">
      <c r="A294" s="151">
        <v>3</v>
      </c>
      <c r="B294" s="140" t="s">
        <v>146</v>
      </c>
      <c r="C294" s="134">
        <f t="shared" si="6"/>
        <v>15</v>
      </c>
      <c r="D294" s="142">
        <f t="shared" si="7"/>
        <v>4496.0433999999996</v>
      </c>
    </row>
    <row r="295" spans="1:4">
      <c r="A295" s="151">
        <v>4</v>
      </c>
      <c r="B295" s="135" t="s">
        <v>170</v>
      </c>
      <c r="C295" s="134">
        <f t="shared" si="6"/>
        <v>39</v>
      </c>
      <c r="D295" s="142">
        <f t="shared" si="7"/>
        <v>3194.5934590000002</v>
      </c>
    </row>
    <row r="296" spans="1:4">
      <c r="A296" s="151">
        <v>5</v>
      </c>
      <c r="B296" s="135" t="s">
        <v>172</v>
      </c>
      <c r="C296" s="134">
        <f t="shared" si="6"/>
        <v>140</v>
      </c>
      <c r="D296" s="142">
        <f t="shared" si="7"/>
        <v>2820.829252</v>
      </c>
    </row>
    <row r="297" spans="1:4">
      <c r="A297" s="151">
        <v>6</v>
      </c>
      <c r="B297" s="135" t="s">
        <v>196</v>
      </c>
      <c r="C297" s="134">
        <f t="shared" si="6"/>
        <v>86</v>
      </c>
      <c r="D297" s="142">
        <f t="shared" si="7"/>
        <v>2266.5208300699996</v>
      </c>
    </row>
    <row r="298" spans="1:4">
      <c r="A298" s="151">
        <v>7</v>
      </c>
      <c r="B298" s="135" t="s">
        <v>192</v>
      </c>
      <c r="C298" s="134">
        <f t="shared" si="6"/>
        <v>65</v>
      </c>
      <c r="D298" s="142">
        <f t="shared" si="7"/>
        <v>1585.07120055</v>
      </c>
    </row>
    <row r="299" spans="1:4">
      <c r="A299" s="151">
        <v>8</v>
      </c>
      <c r="B299" s="135" t="s">
        <v>171</v>
      </c>
      <c r="C299" s="134">
        <f t="shared" si="6"/>
        <v>70</v>
      </c>
      <c r="D299" s="142">
        <f t="shared" si="7"/>
        <v>1009.6626274</v>
      </c>
    </row>
    <row r="300" spans="1:4">
      <c r="A300" s="151">
        <v>9</v>
      </c>
      <c r="B300" s="135" t="s">
        <v>186</v>
      </c>
      <c r="C300" s="134">
        <f t="shared" si="6"/>
        <v>30</v>
      </c>
      <c r="D300" s="142">
        <f t="shared" si="7"/>
        <v>686.08554600000002</v>
      </c>
    </row>
    <row r="301" spans="1:4">
      <c r="A301" s="151">
        <v>10</v>
      </c>
      <c r="B301" s="135" t="s">
        <v>191</v>
      </c>
      <c r="C301" s="134">
        <f t="shared" si="6"/>
        <v>17</v>
      </c>
      <c r="D301" s="142">
        <f t="shared" si="7"/>
        <v>431.36485599999997</v>
      </c>
    </row>
    <row r="302" spans="1:4">
      <c r="A302" s="151">
        <v>11</v>
      </c>
      <c r="B302" s="140" t="s">
        <v>188</v>
      </c>
      <c r="C302" s="134">
        <f t="shared" si="6"/>
        <v>31</v>
      </c>
      <c r="D302" s="142">
        <f t="shared" si="7"/>
        <v>317.30711000000002</v>
      </c>
    </row>
    <row r="303" spans="1:4">
      <c r="A303" s="151">
        <v>12</v>
      </c>
      <c r="B303" s="135" t="s">
        <v>183</v>
      </c>
      <c r="C303" s="134">
        <f t="shared" si="6"/>
        <v>21</v>
      </c>
      <c r="D303" s="142">
        <f t="shared" si="7"/>
        <v>231.58128487000002</v>
      </c>
    </row>
    <row r="304" spans="1:4">
      <c r="A304" s="151">
        <v>13</v>
      </c>
      <c r="B304" s="135" t="s">
        <v>199</v>
      </c>
      <c r="C304" s="134">
        <f t="shared" si="6"/>
        <v>10</v>
      </c>
      <c r="D304" s="142">
        <f t="shared" si="7"/>
        <v>153.52383800000001</v>
      </c>
    </row>
    <row r="305" spans="1:4">
      <c r="A305" s="153" t="s">
        <v>303</v>
      </c>
      <c r="B305" s="138" t="s">
        <v>298</v>
      </c>
      <c r="C305" s="139">
        <f>SUM(C306:C319)</f>
        <v>1266</v>
      </c>
      <c r="D305" s="144">
        <f>SUM(D306:D319)</f>
        <v>26860.808847849999</v>
      </c>
    </row>
    <row r="306" spans="1:4">
      <c r="A306" s="151">
        <v>1</v>
      </c>
      <c r="B306" s="135" t="s">
        <v>159</v>
      </c>
      <c r="C306" s="134">
        <f t="shared" ref="C306:C319" si="8">VLOOKUP(B306,$B$187:$D$250,2,FALSE)</f>
        <v>625</v>
      </c>
      <c r="D306" s="142">
        <f t="shared" ref="D306:D319" si="9">VLOOKUP(B306,$B$187:$D$250,3,FALSE)</f>
        <v>10701.506933370001</v>
      </c>
    </row>
    <row r="307" spans="1:4">
      <c r="A307" s="151">
        <v>2</v>
      </c>
      <c r="B307" s="135" t="s">
        <v>169</v>
      </c>
      <c r="C307" s="134">
        <f t="shared" si="8"/>
        <v>209</v>
      </c>
      <c r="D307" s="142">
        <f t="shared" si="9"/>
        <v>10602.429580669999</v>
      </c>
    </row>
    <row r="308" spans="1:4">
      <c r="A308" s="151">
        <v>3</v>
      </c>
      <c r="B308" s="135" t="s">
        <v>167</v>
      </c>
      <c r="C308" s="134">
        <f t="shared" si="8"/>
        <v>220</v>
      </c>
      <c r="D308" s="142">
        <f t="shared" si="9"/>
        <v>3175.058282</v>
      </c>
    </row>
    <row r="309" spans="1:4">
      <c r="A309" s="151">
        <v>4</v>
      </c>
      <c r="B309" s="135" t="s">
        <v>177</v>
      </c>
      <c r="C309" s="134">
        <f t="shared" si="8"/>
        <v>51</v>
      </c>
      <c r="D309" s="142">
        <f t="shared" si="9"/>
        <v>720.141302</v>
      </c>
    </row>
    <row r="310" spans="1:4">
      <c r="A310" s="151">
        <v>5</v>
      </c>
      <c r="B310" s="137" t="s">
        <v>200</v>
      </c>
      <c r="C310" s="134">
        <f t="shared" si="8"/>
        <v>32</v>
      </c>
      <c r="D310" s="142">
        <f t="shared" si="9"/>
        <v>582.63048100000003</v>
      </c>
    </row>
    <row r="311" spans="1:4">
      <c r="A311" s="151">
        <v>6</v>
      </c>
      <c r="B311" s="137" t="s">
        <v>187</v>
      </c>
      <c r="C311" s="134">
        <f t="shared" si="8"/>
        <v>34</v>
      </c>
      <c r="D311" s="142">
        <f t="shared" si="9"/>
        <v>455.85191099999997</v>
      </c>
    </row>
    <row r="312" spans="1:4">
      <c r="A312" s="151">
        <v>7</v>
      </c>
      <c r="B312" s="137" t="s">
        <v>198</v>
      </c>
      <c r="C312" s="134">
        <f t="shared" si="8"/>
        <v>42</v>
      </c>
      <c r="D312" s="142">
        <f t="shared" si="9"/>
        <v>240.36246</v>
      </c>
    </row>
    <row r="313" spans="1:4">
      <c r="A313" s="151">
        <v>8</v>
      </c>
      <c r="B313" s="137" t="s">
        <v>193</v>
      </c>
      <c r="C313" s="134">
        <f t="shared" si="8"/>
        <v>18</v>
      </c>
      <c r="D313" s="142">
        <f t="shared" si="9"/>
        <v>209.82464200000001</v>
      </c>
    </row>
    <row r="314" spans="1:4">
      <c r="A314" s="151">
        <v>9</v>
      </c>
      <c r="B314" s="137" t="s">
        <v>263</v>
      </c>
      <c r="C314" s="134">
        <f t="shared" si="8"/>
        <v>10</v>
      </c>
      <c r="D314" s="142">
        <f t="shared" si="9"/>
        <v>135.72999999999999</v>
      </c>
    </row>
    <row r="315" spans="1:4">
      <c r="A315" s="151">
        <v>10</v>
      </c>
      <c r="B315" s="137" t="s">
        <v>197</v>
      </c>
      <c r="C315" s="134">
        <f t="shared" si="8"/>
        <v>13</v>
      </c>
      <c r="D315" s="142">
        <f t="shared" si="9"/>
        <v>20.725000000000001</v>
      </c>
    </row>
    <row r="316" spans="1:4">
      <c r="A316" s="151">
        <v>11</v>
      </c>
      <c r="B316" s="137" t="s">
        <v>265</v>
      </c>
      <c r="C316" s="134">
        <f t="shared" si="8"/>
        <v>4</v>
      </c>
      <c r="D316" s="142">
        <f t="shared" si="9"/>
        <v>7.9012618099999994</v>
      </c>
    </row>
    <row r="317" spans="1:4">
      <c r="A317" s="151">
        <v>12</v>
      </c>
      <c r="B317" s="137" t="s">
        <v>266</v>
      </c>
      <c r="C317" s="134">
        <f t="shared" si="8"/>
        <v>6</v>
      </c>
      <c r="D317" s="142">
        <f t="shared" si="9"/>
        <v>4.1469940000000003</v>
      </c>
    </row>
    <row r="318" spans="1:4">
      <c r="A318" s="151">
        <v>13</v>
      </c>
      <c r="B318" s="137" t="s">
        <v>267</v>
      </c>
      <c r="C318" s="134">
        <f t="shared" si="8"/>
        <v>1</v>
      </c>
      <c r="D318" s="142">
        <f t="shared" si="9"/>
        <v>3</v>
      </c>
    </row>
    <row r="319" spans="1:4">
      <c r="A319" s="152">
        <v>14</v>
      </c>
      <c r="B319" s="137" t="s">
        <v>268</v>
      </c>
      <c r="C319" s="134">
        <f t="shared" si="8"/>
        <v>1</v>
      </c>
      <c r="D319" s="142">
        <f t="shared" si="9"/>
        <v>1.5</v>
      </c>
    </row>
    <row r="320" spans="1:4">
      <c r="A320" s="153" t="s">
        <v>305</v>
      </c>
      <c r="B320" s="138" t="s">
        <v>302</v>
      </c>
      <c r="C320" s="139">
        <f>SUM(C321:C325)</f>
        <v>168</v>
      </c>
      <c r="D320" s="144">
        <f>SUM(D321:D325)</f>
        <v>1866.4487442099996</v>
      </c>
    </row>
    <row r="321" spans="1:4">
      <c r="A321" s="151">
        <v>1</v>
      </c>
      <c r="B321" s="135" t="s">
        <v>184</v>
      </c>
      <c r="C321" s="134">
        <f>VLOOKUP(B321,$B$187:$D$250,2,FALSE)</f>
        <v>30</v>
      </c>
      <c r="D321" s="142">
        <f>VLOOKUP(B321,$B$187:$D$250,3,FALSE)</f>
        <v>702.827808</v>
      </c>
    </row>
    <row r="322" spans="1:4">
      <c r="A322" s="151">
        <v>2</v>
      </c>
      <c r="B322" s="135" t="s">
        <v>182</v>
      </c>
      <c r="C322" s="134">
        <f>VLOOKUP(B322,$B$187:$D$250,2,FALSE)</f>
        <v>101</v>
      </c>
      <c r="D322" s="142">
        <f>VLOOKUP(B322,$B$187:$D$250,3,FALSE)</f>
        <v>514.30219520999992</v>
      </c>
    </row>
    <row r="323" spans="1:4">
      <c r="A323" s="151">
        <v>3</v>
      </c>
      <c r="B323" s="135" t="s">
        <v>262</v>
      </c>
      <c r="C323" s="134">
        <f>VLOOKUP(B323,$B$187:$D$250,2,FALSE)</f>
        <v>20</v>
      </c>
      <c r="D323" s="142">
        <f>VLOOKUP(B323,$B$187:$D$250,3,FALSE)</f>
        <v>311.87284799999998</v>
      </c>
    </row>
    <row r="324" spans="1:4">
      <c r="A324" s="151">
        <v>4</v>
      </c>
      <c r="B324" s="135" t="s">
        <v>195</v>
      </c>
      <c r="C324" s="134">
        <f>VLOOKUP(B324,$B$187:$D$250,2,FALSE)</f>
        <v>9</v>
      </c>
      <c r="D324" s="142">
        <f>VLOOKUP(B324,$B$187:$D$250,3,FALSE)</f>
        <v>245.35986299999999</v>
      </c>
    </row>
    <row r="325" spans="1:4">
      <c r="A325" s="152">
        <v>5</v>
      </c>
      <c r="B325" s="137" t="s">
        <v>189</v>
      </c>
      <c r="C325" s="134">
        <f>VLOOKUP(B325,$B$187:$D$250,2,FALSE)</f>
        <v>8</v>
      </c>
      <c r="D325" s="142">
        <f>VLOOKUP(B325,$B$187:$D$250,3,FALSE)</f>
        <v>92.086029999999994</v>
      </c>
    </row>
    <row r="326" spans="1:4">
      <c r="A326" s="153" t="s">
        <v>308</v>
      </c>
      <c r="B326" s="138" t="s">
        <v>260</v>
      </c>
      <c r="C326" s="138">
        <f t="shared" ref="C326" si="10">VLOOKUP(B326,$B$187:$D$250,2,FALSE)</f>
        <v>50</v>
      </c>
      <c r="D326" s="144">
        <f t="shared" ref="D326" si="11">VLOOKUP(B326,$B$187:$D$250,3,FALSE)</f>
        <v>2768.6918150000001</v>
      </c>
    </row>
    <row r="327" spans="1:4">
      <c r="A327" s="199" t="s">
        <v>62</v>
      </c>
      <c r="B327" s="200"/>
      <c r="C327" s="141">
        <f>C291+C257+C320+C276+C305+C264+C326</f>
        <v>37541</v>
      </c>
      <c r="D327" s="143">
        <f>D291+D257+D320+D276+D305+D264+D326</f>
        <v>449477.23268455005</v>
      </c>
    </row>
  </sheetData>
  <sortState xmlns:xlrd2="http://schemas.microsoft.com/office/spreadsheetml/2017/richdata2" ref="B321:D325">
    <sortCondition descending="1" ref="D321:D325"/>
  </sortState>
  <mergeCells count="14">
    <mergeCell ref="A253:D253"/>
    <mergeCell ref="A254:D254"/>
    <mergeCell ref="A327:B327"/>
    <mergeCell ref="A1:D1"/>
    <mergeCell ref="A181:B181"/>
    <mergeCell ref="A183:D183"/>
    <mergeCell ref="A184:D184"/>
    <mergeCell ref="A251:B251"/>
    <mergeCell ref="A3:B3"/>
    <mergeCell ref="A5:D5"/>
    <mergeCell ref="A6:D6"/>
    <mergeCell ref="A28:B28"/>
    <mergeCell ref="A34:D34"/>
    <mergeCell ref="A35:D35"/>
  </mergeCells>
  <conditionalFormatting sqref="B9:B27">
    <cfRule type="duplicateValues" dxfId="12" priority="8"/>
  </conditionalFormatting>
  <conditionalFormatting sqref="B38:B180">
    <cfRule type="duplicateValues" dxfId="11" priority="10"/>
  </conditionalFormatting>
  <conditionalFormatting sqref="B258:B264 B276:B325">
    <cfRule type="duplicateValues" dxfId="10" priority="13" stopIfTrue="1"/>
  </conditionalFormatting>
  <conditionalFormatting sqref="B276:B325 B255:B264">
    <cfRule type="duplicateValues" dxfId="9" priority="11" stopIfTrue="1"/>
    <cfRule type="duplicateValues" dxfId="8" priority="12" stopIfTrue="1"/>
  </conditionalFormatting>
  <conditionalFormatting sqref="B327">
    <cfRule type="duplicateValues" dxfId="7" priority="6" stopIfTrue="1"/>
    <cfRule type="duplicateValues" dxfId="6" priority="7" stopIfTrue="1"/>
  </conditionalFormatting>
  <conditionalFormatting sqref="B328:B1048576 B181:B252 B1:B8 B28:B37">
    <cfRule type="duplicateValues" dxfId="5" priority="9"/>
  </conditionalFormatting>
  <conditionalFormatting sqref="B326:D326">
    <cfRule type="duplicateValues" dxfId="4" priority="1" stopIfTrue="1"/>
    <cfRule type="duplicateValues" dxfId="3" priority="2" stopIfTrue="1"/>
    <cfRule type="duplicateValues" dxfId="2" priority="3" stopIfTrue="1"/>
  </conditionalFormatting>
  <conditionalFormatting sqref="C256:D256">
    <cfRule type="duplicateValues" dxfId="1" priority="4" stopIfTrue="1"/>
    <cfRule type="duplicateValues" dxfId="0" priority="5" stopIfTrue="1"/>
  </conditionalFormatting>
  <pageMargins left="0.7" right="0.45" top="0.5" bottom="0.5" header="0.3" footer="0.3"/>
  <pageSetup paperSize="9" fitToHeight="0" orientation="portrait" r:id="rId1"/>
  <rowBreaks count="3" manualBreakCount="3">
    <brk id="33" max="3" man="1"/>
    <brk id="182" max="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6</vt:lpstr>
      <vt:lpstr>Thang 6 2023</vt:lpstr>
      <vt:lpstr>Luy ke T6 2023</vt:lpstr>
      <vt:lpstr>'Luy ke T6 2023'!Print_Area</vt:lpstr>
      <vt:lpstr>'thang 6'!Print_Area</vt:lpstr>
      <vt:lpstr>'Thang 6 2023'!Print_Area</vt:lpstr>
      <vt:lpstr>'Luy ke T6 2023'!Print_Titles</vt:lpstr>
      <vt:lpstr>'Thang 6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2023-05-24T07:37:32Z</cp:lastPrinted>
  <dcterms:created xsi:type="dcterms:W3CDTF">2020-03-20T08:58:11Z</dcterms:created>
  <dcterms:modified xsi:type="dcterms:W3CDTF">2023-06-23T02:40:54Z</dcterms:modified>
</cp:coreProperties>
</file>